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DATADRIVE\ax5 - KONGO\MONTHS\ARCHIVED\2 0 0 0\2000 06 June\Final Report\"/>
    </mc:Choice>
  </mc:AlternateContent>
  <xr:revisionPtr revIDLastSave="0" documentId="13_ncr:40009_{531B9F27-5E43-43AD-A970-45523F2A1BB3}" xr6:coauthVersionLast="47" xr6:coauthVersionMax="47" xr10:uidLastSave="{00000000-0000-0000-0000-000000000000}"/>
  <bookViews>
    <workbookView xWindow="-96" yWindow="-96" windowWidth="23232" windowHeight="12432" activeTab="3"/>
  </bookViews>
  <sheets>
    <sheet name="Low 25ZS" sheetId="1" r:id="rId1"/>
    <sheet name="Mid 40ZS" sheetId="2" r:id="rId2"/>
    <sheet name="High 60ZS" sheetId="3" r:id="rId3"/>
    <sheet name="Compariso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3" l="1"/>
  <c r="I58" i="3"/>
  <c r="I52" i="3"/>
  <c r="I51" i="3"/>
  <c r="I38" i="3"/>
  <c r="I36" i="3"/>
  <c r="I19" i="3"/>
  <c r="I19" i="2"/>
  <c r="I66" i="2"/>
  <c r="I61" i="2"/>
  <c r="I58" i="2"/>
  <c r="I52" i="2"/>
  <c r="I51" i="2"/>
  <c r="I38" i="2"/>
  <c r="I36" i="2"/>
  <c r="I61" i="1"/>
  <c r="I58" i="1"/>
  <c r="I52" i="1"/>
  <c r="I51" i="1"/>
  <c r="I38" i="1"/>
  <c r="I36" i="1"/>
  <c r="I19" i="1"/>
  <c r="D7" i="3"/>
  <c r="I7" i="3" s="1"/>
  <c r="F7" i="3"/>
  <c r="H7" i="3"/>
  <c r="D8" i="3"/>
  <c r="F8" i="3"/>
  <c r="F79" i="3" s="1"/>
  <c r="I8" i="3"/>
  <c r="D9" i="3"/>
  <c r="D64" i="3" s="1"/>
  <c r="F9" i="3"/>
  <c r="I9" i="3"/>
  <c r="D10" i="3"/>
  <c r="F10" i="3"/>
  <c r="I10" i="3"/>
  <c r="D13" i="3"/>
  <c r="I13" i="3" s="1"/>
  <c r="F13" i="3"/>
  <c r="D14" i="3"/>
  <c r="F14" i="3"/>
  <c r="F80" i="3" s="1"/>
  <c r="I14" i="3"/>
  <c r="D15" i="3"/>
  <c r="I15" i="3" s="1"/>
  <c r="F15" i="3"/>
  <c r="H15" i="3"/>
  <c r="D18" i="3"/>
  <c r="F18" i="3"/>
  <c r="I18" i="3" s="1"/>
  <c r="D19" i="3"/>
  <c r="F19" i="3"/>
  <c r="D20" i="3"/>
  <c r="I20" i="3" s="1"/>
  <c r="F20" i="3"/>
  <c r="F81" i="3" s="1"/>
  <c r="H20" i="3"/>
  <c r="D23" i="3"/>
  <c r="I23" i="3" s="1"/>
  <c r="F23" i="3"/>
  <c r="D24" i="3"/>
  <c r="F24" i="3"/>
  <c r="I24" i="3"/>
  <c r="D25" i="3"/>
  <c r="F25" i="3"/>
  <c r="F82" i="3" s="1"/>
  <c r="I25" i="3"/>
  <c r="D28" i="3"/>
  <c r="I28" i="3" s="1"/>
  <c r="F28" i="3"/>
  <c r="D29" i="3"/>
  <c r="I29" i="3" s="1"/>
  <c r="F29" i="3"/>
  <c r="D30" i="3"/>
  <c r="F30" i="3"/>
  <c r="I30" i="3"/>
  <c r="D31" i="3"/>
  <c r="F31" i="3"/>
  <c r="F83" i="3" s="1"/>
  <c r="I31" i="3"/>
  <c r="D32" i="3"/>
  <c r="I32" i="3" s="1"/>
  <c r="F32" i="3"/>
  <c r="D33" i="3"/>
  <c r="I33" i="3" s="1"/>
  <c r="F33" i="3"/>
  <c r="H33" i="3"/>
  <c r="D36" i="3"/>
  <c r="F36" i="3"/>
  <c r="D37" i="3"/>
  <c r="I37" i="3" s="1"/>
  <c r="F37" i="3"/>
  <c r="F84" i="3" s="1"/>
  <c r="H37" i="3"/>
  <c r="H84" i="3" s="1"/>
  <c r="D38" i="3"/>
  <c r="F38" i="3"/>
  <c r="D39" i="3"/>
  <c r="F39" i="3"/>
  <c r="I39" i="3" s="1"/>
  <c r="D40" i="3"/>
  <c r="F40" i="3"/>
  <c r="I40" i="3"/>
  <c r="D41" i="3"/>
  <c r="I41" i="3" s="1"/>
  <c r="F41" i="3"/>
  <c r="D42" i="3"/>
  <c r="I42" i="3" s="1"/>
  <c r="F42" i="3"/>
  <c r="D43" i="3"/>
  <c r="F43" i="3"/>
  <c r="H43" i="3"/>
  <c r="I43" i="3"/>
  <c r="D46" i="3"/>
  <c r="F46" i="3"/>
  <c r="F85" i="3" s="1"/>
  <c r="I46" i="3"/>
  <c r="D47" i="3"/>
  <c r="I47" i="3" s="1"/>
  <c r="F47" i="3"/>
  <c r="D48" i="3"/>
  <c r="I48" i="3" s="1"/>
  <c r="F48" i="3"/>
  <c r="D51" i="3"/>
  <c r="F51" i="3"/>
  <c r="D52" i="3"/>
  <c r="F52" i="3"/>
  <c r="F86" i="3" s="1"/>
  <c r="D53" i="3"/>
  <c r="D86" i="3" s="1"/>
  <c r="F53" i="3"/>
  <c r="H53" i="3"/>
  <c r="I53" i="3"/>
  <c r="D56" i="3"/>
  <c r="F56" i="3"/>
  <c r="I56" i="3"/>
  <c r="D57" i="3"/>
  <c r="I57" i="3" s="1"/>
  <c r="F57" i="3"/>
  <c r="D58" i="3"/>
  <c r="D87" i="3" s="1"/>
  <c r="F58" i="3"/>
  <c r="F87" i="3" s="1"/>
  <c r="D61" i="3"/>
  <c r="F61" i="3"/>
  <c r="D62" i="3"/>
  <c r="F62" i="3"/>
  <c r="I62" i="3"/>
  <c r="D79" i="3"/>
  <c r="I79" i="3" s="1"/>
  <c r="D4" i="4" s="1"/>
  <c r="H79" i="3"/>
  <c r="H81" i="3"/>
  <c r="D82" i="3"/>
  <c r="H82" i="3"/>
  <c r="H83" i="3"/>
  <c r="D85" i="3"/>
  <c r="I85" i="3" s="1"/>
  <c r="D10" i="4" s="1"/>
  <c r="H86" i="3"/>
  <c r="H87" i="3"/>
  <c r="D88" i="3"/>
  <c r="I88" i="3" s="1"/>
  <c r="D13" i="4" s="1"/>
  <c r="F88" i="3"/>
  <c r="H88" i="3"/>
  <c r="D7" i="1"/>
  <c r="I7" i="1" s="1"/>
  <c r="F7" i="1"/>
  <c r="H7" i="1"/>
  <c r="H64" i="1" s="1"/>
  <c r="H89" i="1" s="1"/>
  <c r="D8" i="1"/>
  <c r="I8" i="1" s="1"/>
  <c r="F8" i="1"/>
  <c r="D9" i="1"/>
  <c r="D64" i="1" s="1"/>
  <c r="F9" i="1"/>
  <c r="I9" i="1"/>
  <c r="D10" i="1"/>
  <c r="I10" i="1" s="1"/>
  <c r="F10" i="1"/>
  <c r="F79" i="1" s="1"/>
  <c r="D13" i="1"/>
  <c r="I13" i="1" s="1"/>
  <c r="F13" i="1"/>
  <c r="F80" i="1" s="1"/>
  <c r="D14" i="1"/>
  <c r="I14" i="1" s="1"/>
  <c r="F14" i="1"/>
  <c r="D15" i="1"/>
  <c r="D80" i="1" s="1"/>
  <c r="F15" i="1"/>
  <c r="H15" i="1"/>
  <c r="I15" i="1"/>
  <c r="D18" i="1"/>
  <c r="I18" i="1" s="1"/>
  <c r="F18" i="1"/>
  <c r="D19" i="1"/>
  <c r="F19" i="1"/>
  <c r="D20" i="1"/>
  <c r="F20" i="1"/>
  <c r="H20" i="1"/>
  <c r="H81" i="1" s="1"/>
  <c r="D23" i="1"/>
  <c r="D82" i="1" s="1"/>
  <c r="I82" i="1" s="1"/>
  <c r="B7" i="4" s="1"/>
  <c r="F23" i="1"/>
  <c r="F82" i="1" s="1"/>
  <c r="I23" i="1"/>
  <c r="D24" i="1"/>
  <c r="F24" i="1"/>
  <c r="I24" i="1"/>
  <c r="D25" i="1"/>
  <c r="I25" i="1" s="1"/>
  <c r="F25" i="1"/>
  <c r="D28" i="1"/>
  <c r="F28" i="1"/>
  <c r="F83" i="1" s="1"/>
  <c r="D29" i="1"/>
  <c r="D83" i="1" s="1"/>
  <c r="I83" i="1" s="1"/>
  <c r="B8" i="4" s="1"/>
  <c r="F29" i="1"/>
  <c r="I29" i="1"/>
  <c r="D30" i="1"/>
  <c r="F30" i="1"/>
  <c r="I30" i="1"/>
  <c r="D31" i="1"/>
  <c r="I31" i="1" s="1"/>
  <c r="F31" i="1"/>
  <c r="D32" i="1"/>
  <c r="F32" i="1"/>
  <c r="I32" i="1" s="1"/>
  <c r="D33" i="1"/>
  <c r="I33" i="1" s="1"/>
  <c r="F33" i="1"/>
  <c r="H33" i="1"/>
  <c r="D36" i="1"/>
  <c r="F36" i="1"/>
  <c r="F84" i="1" s="1"/>
  <c r="D37" i="1"/>
  <c r="F37" i="1"/>
  <c r="H37" i="1"/>
  <c r="I37" i="1"/>
  <c r="D38" i="1"/>
  <c r="F38" i="1"/>
  <c r="D39" i="1"/>
  <c r="I39" i="1" s="1"/>
  <c r="F39" i="1"/>
  <c r="D40" i="1"/>
  <c r="I40" i="1" s="1"/>
  <c r="F40" i="1"/>
  <c r="D41" i="1"/>
  <c r="F41" i="1"/>
  <c r="I41" i="1"/>
  <c r="D42" i="1"/>
  <c r="F42" i="1"/>
  <c r="I42" i="1"/>
  <c r="D43" i="1"/>
  <c r="I43" i="1" s="1"/>
  <c r="F43" i="1"/>
  <c r="H43" i="1"/>
  <c r="D46" i="1"/>
  <c r="I46" i="1" s="1"/>
  <c r="F46" i="1"/>
  <c r="D47" i="1"/>
  <c r="F47" i="1"/>
  <c r="I47" i="1" s="1"/>
  <c r="D48" i="1"/>
  <c r="D85" i="1" s="1"/>
  <c r="F48" i="1"/>
  <c r="F85" i="1" s="1"/>
  <c r="I48" i="1"/>
  <c r="D51" i="1"/>
  <c r="F51" i="1"/>
  <c r="D52" i="1"/>
  <c r="F52" i="1"/>
  <c r="F86" i="1" s="1"/>
  <c r="I86" i="1" s="1"/>
  <c r="B11" i="4" s="1"/>
  <c r="D53" i="1"/>
  <c r="F53" i="1"/>
  <c r="H53" i="1"/>
  <c r="I53" i="1"/>
  <c r="D56" i="1"/>
  <c r="I56" i="1" s="1"/>
  <c r="F56" i="1"/>
  <c r="F87" i="1" s="1"/>
  <c r="D57" i="1"/>
  <c r="I57" i="1" s="1"/>
  <c r="F57" i="1"/>
  <c r="D58" i="1"/>
  <c r="F58" i="1"/>
  <c r="D61" i="1"/>
  <c r="F61" i="1"/>
  <c r="D62" i="1"/>
  <c r="I62" i="1" s="1"/>
  <c r="F62" i="1"/>
  <c r="F88" i="1" s="1"/>
  <c r="F64" i="1"/>
  <c r="F89" i="1" s="1"/>
  <c r="H79" i="1"/>
  <c r="H90" i="1" s="1"/>
  <c r="H80" i="1"/>
  <c r="F81" i="1"/>
  <c r="H82" i="1"/>
  <c r="H83" i="1"/>
  <c r="H84" i="1"/>
  <c r="D86" i="1"/>
  <c r="H86" i="1"/>
  <c r="H87" i="1"/>
  <c r="H88" i="1"/>
  <c r="D7" i="2"/>
  <c r="I7" i="2" s="1"/>
  <c r="F7" i="2"/>
  <c r="H7" i="2"/>
  <c r="H64" i="2" s="1"/>
  <c r="H89" i="2" s="1"/>
  <c r="D8" i="2"/>
  <c r="I8" i="2" s="1"/>
  <c r="F8" i="2"/>
  <c r="F64" i="2" s="1"/>
  <c r="F89" i="2" s="1"/>
  <c r="D9" i="2"/>
  <c r="I9" i="2" s="1"/>
  <c r="F9" i="2"/>
  <c r="D10" i="2"/>
  <c r="F10" i="2"/>
  <c r="I10" i="2"/>
  <c r="D13" i="2"/>
  <c r="I13" i="2" s="1"/>
  <c r="F13" i="2"/>
  <c r="F80" i="2" s="1"/>
  <c r="D14" i="2"/>
  <c r="I14" i="2" s="1"/>
  <c r="F14" i="2"/>
  <c r="D15" i="2"/>
  <c r="F15" i="2"/>
  <c r="H15" i="2"/>
  <c r="I15" i="2"/>
  <c r="D18" i="2"/>
  <c r="F18" i="2"/>
  <c r="I18" i="2"/>
  <c r="D19" i="2"/>
  <c r="D81" i="2" s="1"/>
  <c r="I81" i="2" s="1"/>
  <c r="C6" i="4" s="1"/>
  <c r="F19" i="2"/>
  <c r="D20" i="2"/>
  <c r="I20" i="2" s="1"/>
  <c r="F20" i="2"/>
  <c r="H20" i="2"/>
  <c r="D23" i="2"/>
  <c r="F23" i="2"/>
  <c r="F82" i="2" s="1"/>
  <c r="D24" i="2"/>
  <c r="D82" i="2" s="1"/>
  <c r="I82" i="2" s="1"/>
  <c r="C7" i="4" s="1"/>
  <c r="F24" i="2"/>
  <c r="I24" i="2"/>
  <c r="D25" i="2"/>
  <c r="F25" i="2"/>
  <c r="I25" i="2"/>
  <c r="D28" i="2"/>
  <c r="I28" i="2" s="1"/>
  <c r="F28" i="2"/>
  <c r="D29" i="2"/>
  <c r="F29" i="2"/>
  <c r="I29" i="2" s="1"/>
  <c r="D30" i="2"/>
  <c r="F30" i="2"/>
  <c r="I30" i="2"/>
  <c r="D31" i="2"/>
  <c r="F31" i="2"/>
  <c r="I31" i="2"/>
  <c r="D32" i="2"/>
  <c r="I32" i="2" s="1"/>
  <c r="F32" i="2"/>
  <c r="D33" i="2"/>
  <c r="F33" i="2"/>
  <c r="H33" i="2"/>
  <c r="I33" i="2"/>
  <c r="D36" i="2"/>
  <c r="F36" i="2"/>
  <c r="D37" i="2"/>
  <c r="I37" i="2" s="1"/>
  <c r="F37" i="2"/>
  <c r="H37" i="2"/>
  <c r="D38" i="2"/>
  <c r="F38" i="2"/>
  <c r="D39" i="2"/>
  <c r="F39" i="2"/>
  <c r="I39" i="2"/>
  <c r="D40" i="2"/>
  <c r="I40" i="2" s="1"/>
  <c r="F40" i="2"/>
  <c r="D41" i="2"/>
  <c r="I41" i="2" s="1"/>
  <c r="F41" i="2"/>
  <c r="D42" i="2"/>
  <c r="F42" i="2"/>
  <c r="I42" i="2"/>
  <c r="D43" i="2"/>
  <c r="F43" i="2"/>
  <c r="H43" i="2"/>
  <c r="H84" i="2" s="1"/>
  <c r="I43" i="2"/>
  <c r="D46" i="2"/>
  <c r="F46" i="2"/>
  <c r="I46" i="2"/>
  <c r="D47" i="2"/>
  <c r="I47" i="2" s="1"/>
  <c r="F47" i="2"/>
  <c r="D48" i="2"/>
  <c r="D85" i="2" s="1"/>
  <c r="I85" i="2" s="1"/>
  <c r="C10" i="4" s="1"/>
  <c r="F48" i="2"/>
  <c r="F85" i="2" s="1"/>
  <c r="D51" i="2"/>
  <c r="D86" i="2" s="1"/>
  <c r="F51" i="2"/>
  <c r="F86" i="2" s="1"/>
  <c r="D52" i="2"/>
  <c r="F52" i="2"/>
  <c r="D53" i="2"/>
  <c r="F53" i="2"/>
  <c r="H53" i="2"/>
  <c r="I53" i="2"/>
  <c r="D56" i="2"/>
  <c r="D87" i="2" s="1"/>
  <c r="I87" i="2" s="1"/>
  <c r="C12" i="4" s="1"/>
  <c r="F56" i="2"/>
  <c r="F87" i="2" s="1"/>
  <c r="I56" i="2"/>
  <c r="D57" i="2"/>
  <c r="I57" i="2" s="1"/>
  <c r="F57" i="2"/>
  <c r="D58" i="2"/>
  <c r="F58" i="2"/>
  <c r="D61" i="2"/>
  <c r="F61" i="2"/>
  <c r="D62" i="2"/>
  <c r="D88" i="2" s="1"/>
  <c r="F62" i="2"/>
  <c r="F88" i="2" s="1"/>
  <c r="I62" i="2"/>
  <c r="H80" i="2"/>
  <c r="F81" i="2"/>
  <c r="H81" i="2"/>
  <c r="H82" i="2"/>
  <c r="D83" i="2"/>
  <c r="I83" i="2" s="1"/>
  <c r="C8" i="4" s="1"/>
  <c r="F83" i="2"/>
  <c r="H83" i="2"/>
  <c r="F84" i="2"/>
  <c r="H86" i="2"/>
  <c r="H87" i="2"/>
  <c r="H88" i="2"/>
  <c r="I66" i="1" l="1"/>
  <c r="I64" i="1"/>
  <c r="D89" i="1"/>
  <c r="I89" i="1" s="1"/>
  <c r="B14" i="4" s="1"/>
  <c r="I87" i="3"/>
  <c r="D12" i="4" s="1"/>
  <c r="I88" i="2"/>
  <c r="C13" i="4" s="1"/>
  <c r="I85" i="1"/>
  <c r="B10" i="4" s="1"/>
  <c r="I80" i="1"/>
  <c r="B5" i="4" s="1"/>
  <c r="F66" i="2"/>
  <c r="D89" i="3"/>
  <c r="I64" i="3"/>
  <c r="I82" i="3"/>
  <c r="D7" i="4" s="1"/>
  <c r="F90" i="1"/>
  <c r="H66" i="3"/>
  <c r="I86" i="2"/>
  <c r="C11" i="4" s="1"/>
  <c r="I86" i="3"/>
  <c r="D11" i="4" s="1"/>
  <c r="I66" i="3"/>
  <c r="D80" i="2"/>
  <c r="I80" i="2" s="1"/>
  <c r="C5" i="4" s="1"/>
  <c r="I48" i="2"/>
  <c r="I23" i="2"/>
  <c r="D79" i="1"/>
  <c r="I28" i="1"/>
  <c r="I20" i="1"/>
  <c r="H64" i="3"/>
  <c r="H89" i="3" s="1"/>
  <c r="D84" i="3"/>
  <c r="I84" i="3" s="1"/>
  <c r="D9" i="4" s="1"/>
  <c r="F64" i="3"/>
  <c r="F79" i="2"/>
  <c r="F90" i="2" s="1"/>
  <c r="F66" i="1"/>
  <c r="D64" i="2"/>
  <c r="D66" i="3"/>
  <c r="H79" i="2"/>
  <c r="H90" i="2" s="1"/>
  <c r="H66" i="1"/>
  <c r="D79" i="2"/>
  <c r="D66" i="1"/>
  <c r="H80" i="3"/>
  <c r="H90" i="3" s="1"/>
  <c r="H66" i="2"/>
  <c r="D84" i="1"/>
  <c r="I84" i="1" s="1"/>
  <c r="B9" i="4" s="1"/>
  <c r="D81" i="1"/>
  <c r="I81" i="1" s="1"/>
  <c r="B6" i="4" s="1"/>
  <c r="D88" i="1"/>
  <c r="I88" i="1" s="1"/>
  <c r="B13" i="4" s="1"/>
  <c r="D81" i="3"/>
  <c r="I81" i="3" s="1"/>
  <c r="D6" i="4" s="1"/>
  <c r="D87" i="1"/>
  <c r="I87" i="1" s="1"/>
  <c r="B12" i="4" s="1"/>
  <c r="D83" i="3"/>
  <c r="I83" i="3" s="1"/>
  <c r="D8" i="4" s="1"/>
  <c r="D80" i="3"/>
  <c r="I80" i="3" s="1"/>
  <c r="D5" i="4" s="1"/>
  <c r="D84" i="2"/>
  <c r="I84" i="2" s="1"/>
  <c r="C9" i="4" s="1"/>
  <c r="I69" i="2" l="1"/>
  <c r="I70" i="2"/>
  <c r="I72" i="2"/>
  <c r="I74" i="2" s="1"/>
  <c r="H74" i="1"/>
  <c r="H73" i="1"/>
  <c r="F74" i="2"/>
  <c r="F73" i="2"/>
  <c r="I70" i="1"/>
  <c r="I72" i="1"/>
  <c r="I74" i="1" s="1"/>
  <c r="I69" i="1"/>
  <c r="I91" i="1" s="1"/>
  <c r="B16" i="4" s="1"/>
  <c r="D90" i="1"/>
  <c r="I90" i="1" s="1"/>
  <c r="I79" i="1"/>
  <c r="B4" i="4" s="1"/>
  <c r="D73" i="1"/>
  <c r="D74" i="1"/>
  <c r="D76" i="1" s="1"/>
  <c r="D90" i="3"/>
  <c r="F89" i="3"/>
  <c r="F90" i="3" s="1"/>
  <c r="F66" i="3"/>
  <c r="H74" i="3"/>
  <c r="H73" i="3"/>
  <c r="D90" i="2"/>
  <c r="I90" i="2" s="1"/>
  <c r="I79" i="2"/>
  <c r="C4" i="4" s="1"/>
  <c r="I89" i="3"/>
  <c r="D14" i="4" s="1"/>
  <c r="D73" i="3"/>
  <c r="D74" i="3"/>
  <c r="I64" i="2"/>
  <c r="D89" i="2"/>
  <c r="I89" i="2" s="1"/>
  <c r="C14" i="4" s="1"/>
  <c r="D66" i="2"/>
  <c r="F73" i="1"/>
  <c r="F74" i="1"/>
  <c r="I69" i="3"/>
  <c r="I70" i="3"/>
  <c r="I72" i="3" s="1"/>
  <c r="H73" i="2"/>
  <c r="H74" i="2"/>
  <c r="F73" i="3" l="1"/>
  <c r="F74" i="3"/>
  <c r="C15" i="4"/>
  <c r="B15" i="4"/>
  <c r="I92" i="1"/>
  <c r="B17" i="4" s="1"/>
  <c r="I91" i="3"/>
  <c r="D16" i="4" s="1"/>
  <c r="D74" i="2"/>
  <c r="D76" i="2" s="1"/>
  <c r="D73" i="2"/>
  <c r="I90" i="3"/>
  <c r="I91" i="2"/>
  <c r="C16" i="4" s="1"/>
  <c r="I92" i="2" l="1"/>
  <c r="C17" i="4" s="1"/>
  <c r="I92" i="3"/>
  <c r="D17" i="4" s="1"/>
  <c r="D15" i="4"/>
</calcChain>
</file>

<file path=xl/sharedStrings.xml><?xml version="1.0" encoding="utf-8"?>
<sst xmlns="http://schemas.openxmlformats.org/spreadsheetml/2006/main" count="412" uniqueCount="78">
  <si>
    <t xml:space="preserve"> </t>
  </si>
  <si>
    <t xml:space="preserve">  </t>
  </si>
  <si>
    <t>25 HZ + 4 depots</t>
  </si>
  <si>
    <t>40 HZ + 6 depots</t>
  </si>
  <si>
    <t>60 HZ + 8 depots</t>
  </si>
  <si>
    <t>Amount</t>
  </si>
  <si>
    <t>Annex D: TENTATIVE BUDGET FOR SANRU III</t>
  </si>
  <si>
    <t>ASSISTANCE TO 25 HEALTH ZONES</t>
  </si>
  <si>
    <t>ASSISTANCE TO 40 HEALTH ZONES</t>
  </si>
  <si>
    <t>ASSISTANCE TO 60 HEALTH ZONES</t>
  </si>
  <si>
    <t>Bicycles</t>
  </si>
  <si>
    <t>Comparison of 3 Budget Scenarios</t>
  </si>
  <si>
    <t>CONTINGENCY (5%)</t>
  </si>
  <si>
    <t>CS</t>
  </si>
  <si>
    <t>CSR</t>
  </si>
  <si>
    <t>CSR/CS de demarrage</t>
  </si>
  <si>
    <t>CSR/CS mini-kit</t>
  </si>
  <si>
    <t>Decentralized Essential Meds Depots</t>
  </si>
  <si>
    <t>Dollars per HZ per year</t>
  </si>
  <si>
    <t>ECC-SANRU (15%)</t>
  </si>
  <si>
    <t>EQUIPMENT</t>
  </si>
  <si>
    <t>GRAND TOTAL</t>
  </si>
  <si>
    <t>Health Education materials</t>
  </si>
  <si>
    <t>Health Zones in Collaboration with Another Partner</t>
  </si>
  <si>
    <t>Health Zones with SANRU III as Principle Partner</t>
  </si>
  <si>
    <t>HGR de demarrage</t>
  </si>
  <si>
    <t>HIV/AIDS (per ZS/yr)</t>
  </si>
  <si>
    <t>HIV/AIDS test kits (per 1000)</t>
  </si>
  <si>
    <t>Hospital</t>
  </si>
  <si>
    <t>Hospital or Pharmacie</t>
  </si>
  <si>
    <t>IEC and PHC PROMOTION</t>
  </si>
  <si>
    <t>IMA-SANRU (15%)</t>
  </si>
  <si>
    <t>Income Generating Activities</t>
  </si>
  <si>
    <t>Initial Stock for Pharmaceutical Depots</t>
  </si>
  <si>
    <t>International Conference (per person)</t>
  </si>
  <si>
    <t>Laboratory Equipment</t>
  </si>
  <si>
    <t>MEDICINES AND CONSUMABLES</t>
  </si>
  <si>
    <t>Minimum Package of Soins (20 persons)</t>
  </si>
  <si>
    <t>Motorcycles</t>
  </si>
  <si>
    <t>National PHC Conference (per person)</t>
  </si>
  <si>
    <t>Onchocercose</t>
  </si>
  <si>
    <t>Other local training (per ZS/yr)</t>
  </si>
  <si>
    <t>PerCent by Type of HZ assistance</t>
  </si>
  <si>
    <t>Pharaceutical Depot</t>
  </si>
  <si>
    <t>Pharmaceutical Depot</t>
  </si>
  <si>
    <t>PHC promotional materials</t>
  </si>
  <si>
    <t>Planning and Management (per ZS/yr)</t>
  </si>
  <si>
    <t>PROGRAM INTERVENTION</t>
  </si>
  <si>
    <t>PROGRAM INTERVENTIONS</t>
  </si>
  <si>
    <t>PROJECT MANAGEMENT</t>
  </si>
  <si>
    <t>RECHERCHE OPERATIONNELLE</t>
  </si>
  <si>
    <t>Reference Libraries for CSR/CS</t>
  </si>
  <si>
    <t>Regional level (per person)</t>
  </si>
  <si>
    <t>Rehabilitation CSR/CS</t>
  </si>
  <si>
    <t>REHABILITATION OF INFRASTRUCTURE</t>
  </si>
  <si>
    <t>Repair of wells</t>
  </si>
  <si>
    <t>RO for AGRs to sustain HZ operations</t>
  </si>
  <si>
    <t>RO to improve management of PHC</t>
  </si>
  <si>
    <t>SANRU III</t>
  </si>
  <si>
    <t>Solar Radio-Phonie</t>
  </si>
  <si>
    <t>Solar Radio-Phonie Email Systems</t>
  </si>
  <si>
    <t>Solar Refrigerators</t>
  </si>
  <si>
    <t>SOLAR SYSTEMS</t>
  </si>
  <si>
    <t>Spring Capping</t>
  </si>
  <si>
    <t>Subside Superv/Fonc per year</t>
  </si>
  <si>
    <t>SUBTOTAL</t>
  </si>
  <si>
    <t>SUPERVISION:</t>
  </si>
  <si>
    <t>TENTATIVE BUDGET FOR SANRU III</t>
  </si>
  <si>
    <t>Total</t>
  </si>
  <si>
    <t>Total Cost</t>
  </si>
  <si>
    <t>TRAINING</t>
  </si>
  <si>
    <t>UNIKIN MPH (per person)</t>
  </si>
  <si>
    <t>UNIT COST</t>
  </si>
  <si>
    <t>Units</t>
  </si>
  <si>
    <t>Vehicles</t>
  </si>
  <si>
    <t>Village Sanitation Programs</t>
  </si>
  <si>
    <t>WATER AND SANITATION</t>
  </si>
  <si>
    <t>Zones Sante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</si>
</sst>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7" formatCode="&quot;$&quot;#,##0.00_);\(&quot;$&quot;#,##0.00\)"/>
  </numFmts>
  <fonts count="6" x14ac:knownFonts="1">
    <font>
      <sz val="10"/>
      <name val="Arial"/>
    </font>
    <font>
      <b/>
      <sz val="18"/>
      <name val="Arial"/>
    </font>
    <font>
      <b/>
      <sz val="12"/>
      <name val="Arial"/>
    </font>
    <font>
      <b/>
      <sz val="10"/>
      <name val="Arial"/>
    </font>
    <font>
      <b/>
      <sz val="14"/>
      <name val="Arial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64"/>
      </top>
      <bottom/>
      <diagonal/>
    </border>
  </borders>
  <cellStyleXfs count="9">
    <xf numFmtId="0" fontId="0" fillId="0" borderId="0"/>
    <xf numFmtId="4" fontId="5" fillId="0" borderId="0"/>
    <xf numFmtId="2" fontId="5" fillId="0" borderId="0"/>
    <xf numFmtId="14" fontId="5" fillId="0" borderId="0"/>
    <xf numFmtId="0" fontId="1" fillId="0" borderId="0"/>
    <xf numFmtId="0" fontId="2" fillId="0" borderId="0"/>
    <xf numFmtId="0" fontId="5" fillId="0" borderId="1"/>
    <xf numFmtId="3" fontId="5" fillId="0" borderId="0"/>
    <xf numFmtId="5" fontId="5" fillId="0" borderId="0"/>
  </cellStyleXfs>
  <cellXfs count="35">
    <xf numFmtId="0" fontId="0" fillId="0" borderId="0" xfId="0"/>
    <xf numFmtId="5" fontId="0" fillId="0" borderId="0" xfId="0" applyNumberFormat="1"/>
    <xf numFmtId="0" fontId="3" fillId="0" borderId="0" xfId="0" applyFont="1"/>
    <xf numFmtId="9" fontId="0" fillId="0" borderId="0" xfId="0" applyNumberFormat="1"/>
    <xf numFmtId="5" fontId="3" fillId="0" borderId="0" xfId="0" applyNumberFormat="1" applyFont="1" applyAlignment="1">
      <alignment horizontal="center"/>
    </xf>
    <xf numFmtId="7" fontId="0" fillId="0" borderId="0" xfId="0" applyNumberFormat="1"/>
    <xf numFmtId="0" fontId="5" fillId="0" borderId="0" xfId="1" applyNumberFormat="1"/>
    <xf numFmtId="0" fontId="3" fillId="0" borderId="0" xfId="1" applyNumberFormat="1" applyFont="1"/>
    <xf numFmtId="0" fontId="3" fillId="0" borderId="0" xfId="0" applyFont="1" applyAlignment="1">
      <alignment horizontal="center"/>
    </xf>
    <xf numFmtId="0" fontId="4" fillId="0" borderId="0" xfId="1" applyNumberFormat="1" applyFont="1" applyAlignment="1">
      <alignment horizontal="center" wrapText="1"/>
    </xf>
    <xf numFmtId="0" fontId="3" fillId="0" borderId="0" xfId="1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5" fontId="3" fillId="0" borderId="0" xfId="0" applyNumberFormat="1" applyFont="1"/>
    <xf numFmtId="5" fontId="5" fillId="0" borderId="0" xfId="1" applyNumberFormat="1"/>
    <xf numFmtId="5" fontId="3" fillId="0" borderId="0" xfId="1" applyNumberFormat="1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9" fontId="5" fillId="0" borderId="0" xfId="1" applyNumberFormat="1"/>
    <xf numFmtId="5" fontId="3" fillId="0" borderId="0" xfId="1" applyNumberFormat="1" applyFont="1"/>
    <xf numFmtId="0" fontId="5" fillId="0" borderId="0" xfId="1" applyNumberFormat="1" applyAlignment="1">
      <alignment horizontal="center"/>
    </xf>
    <xf numFmtId="0" fontId="3" fillId="0" borderId="0" xfId="1" applyNumberFormat="1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5" fontId="0" fillId="0" borderId="0" xfId="0" applyNumberForma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5" fontId="3" fillId="0" borderId="0" xfId="0" applyNumberFormat="1" applyFont="1" applyAlignment="1">
      <alignment horizontal="center"/>
    </xf>
    <xf numFmtId="5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1" applyNumberForma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0" fontId="3" fillId="0" borderId="0" xfId="1" applyNumberFormat="1" applyFont="1" applyAlignment="1">
      <alignment horizontal="center"/>
    </xf>
    <xf numFmtId="0" fontId="5" fillId="0" borderId="0" xfId="1" applyNumberFormat="1" applyAlignment="1">
      <alignment horizontal="center"/>
    </xf>
    <xf numFmtId="0" fontId="3" fillId="0" borderId="0" xfId="1" applyNumberFormat="1" applyFont="1" applyAlignment="1">
      <alignment horizontal="center" wrapText="1"/>
    </xf>
    <xf numFmtId="0" fontId="0" fillId="0" borderId="0" xfId="0"/>
    <xf numFmtId="0" fontId="3" fillId="0" borderId="0" xfId="1" applyNumberFormat="1" applyFont="1" applyAlignment="1">
      <alignment horizontal="center" vertical="top" wrapText="1"/>
    </xf>
  </cellXfs>
  <cellStyles count="9">
    <cellStyle name="Comma" xfId="1" builtinId="3"/>
    <cellStyle name="Comma0" xfId="7"/>
    <cellStyle name="Currency0" xfId="8"/>
    <cellStyle name="Date" xfId="3"/>
    <cellStyle name="Fixed" xfId="2"/>
    <cellStyle name="Heading 1" xfId="4" builtinId="16" customBuiltin="1"/>
    <cellStyle name="Heading 2" xfId="5" builtinId="17" customBuiltin="1"/>
    <cellStyle name="Normal" xfId="0" builtinId="0"/>
    <cellStyle name="Total" xfId="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opLeftCell="A55" workbookViewId="0">
      <selection activeCell="I66" sqref="I66"/>
    </sheetView>
  </sheetViews>
  <sheetFormatPr defaultRowHeight="12.3" x14ac:dyDescent="0.4"/>
  <cols>
    <col min="1" max="1" width="36.94140625" customWidth="1"/>
    <col min="2" max="2" width="10.83203125" style="1" customWidth="1"/>
    <col min="3" max="3" width="5.109375" customWidth="1"/>
    <col min="4" max="4" width="12.94140625" style="1" customWidth="1"/>
    <col min="5" max="5" width="6.83203125" customWidth="1"/>
    <col min="6" max="6" width="13.109375" style="1" customWidth="1"/>
    <col min="7" max="7" width="4.21875" customWidth="1"/>
    <col min="8" max="8" width="9.83203125" style="1" customWidth="1"/>
    <col min="9" max="9" width="13.109375" customWidth="1"/>
  </cols>
  <sheetData>
    <row r="1" spans="1:9" x14ac:dyDescent="0.4">
      <c r="F1" s="1" t="s">
        <v>0</v>
      </c>
      <c r="H1" s="1" t="s">
        <v>0</v>
      </c>
    </row>
    <row r="2" spans="1:9" ht="35.4" x14ac:dyDescent="0.6">
      <c r="A2" s="11" t="s">
        <v>6</v>
      </c>
      <c r="C2" s="22" t="s">
        <v>23</v>
      </c>
      <c r="D2" s="24"/>
      <c r="E2" s="22" t="s">
        <v>24</v>
      </c>
      <c r="F2" s="23" t="s">
        <v>77</v>
      </c>
      <c r="G2" s="20" t="s">
        <v>17</v>
      </c>
      <c r="H2" s="21"/>
      <c r="I2" s="8" t="s">
        <v>68</v>
      </c>
    </row>
    <row r="3" spans="1:9" x14ac:dyDescent="0.4">
      <c r="A3" s="8" t="s">
        <v>7</v>
      </c>
      <c r="D3" s="8">
        <v>15</v>
      </c>
      <c r="E3" s="8"/>
      <c r="F3" s="8">
        <v>10</v>
      </c>
      <c r="G3" s="8"/>
      <c r="H3" s="8">
        <v>4</v>
      </c>
    </row>
    <row r="4" spans="1:9" x14ac:dyDescent="0.4">
      <c r="D4" s="1" t="s">
        <v>0</v>
      </c>
      <c r="F4" s="1" t="s">
        <v>0</v>
      </c>
      <c r="H4" s="1" t="s">
        <v>0</v>
      </c>
    </row>
    <row r="5" spans="1:9" x14ac:dyDescent="0.4">
      <c r="B5" s="4" t="s">
        <v>72</v>
      </c>
      <c r="C5" s="8" t="s">
        <v>73</v>
      </c>
      <c r="D5" s="4" t="s">
        <v>69</v>
      </c>
      <c r="E5" s="8" t="s">
        <v>73</v>
      </c>
      <c r="F5" s="4" t="s">
        <v>69</v>
      </c>
      <c r="G5" s="8" t="s">
        <v>73</v>
      </c>
      <c r="H5" s="4" t="s">
        <v>5</v>
      </c>
      <c r="I5" s="8" t="s">
        <v>68</v>
      </c>
    </row>
    <row r="6" spans="1:9" x14ac:dyDescent="0.4">
      <c r="A6" s="2" t="s">
        <v>66</v>
      </c>
    </row>
    <row r="7" spans="1:9" x14ac:dyDescent="0.4">
      <c r="A7" t="s">
        <v>74</v>
      </c>
      <c r="B7" s="1">
        <v>25000</v>
      </c>
      <c r="C7">
        <v>0</v>
      </c>
      <c r="D7" s="1">
        <f>(D$3*C7*B7)</f>
        <v>0</v>
      </c>
      <c r="E7">
        <v>1</v>
      </c>
      <c r="F7" s="1">
        <f>(F$3*E7*B7)</f>
        <v>250000</v>
      </c>
      <c r="G7">
        <v>1</v>
      </c>
      <c r="H7" s="1">
        <f>(H$3*G7*B7)</f>
        <v>100000</v>
      </c>
      <c r="I7" s="1">
        <f>(D7+F7+H7)</f>
        <v>350000</v>
      </c>
    </row>
    <row r="8" spans="1:9" x14ac:dyDescent="0.4">
      <c r="A8" t="s">
        <v>38</v>
      </c>
      <c r="B8" s="1">
        <v>4000</v>
      </c>
      <c r="C8" s="7">
        <v>1</v>
      </c>
      <c r="D8" s="1">
        <f>(D$3*C8*B8)</f>
        <v>60000</v>
      </c>
      <c r="E8">
        <v>2</v>
      </c>
      <c r="F8" s="1">
        <f>(F$3*E8*B8)</f>
        <v>80000</v>
      </c>
      <c r="I8" s="1">
        <f>(D8+F8+H8)</f>
        <v>140000</v>
      </c>
    </row>
    <row r="9" spans="1:9" x14ac:dyDescent="0.4">
      <c r="A9" t="s">
        <v>10</v>
      </c>
      <c r="B9" s="1">
        <v>100</v>
      </c>
      <c r="C9">
        <v>10</v>
      </c>
      <c r="D9" s="1">
        <f>(D$3*C9*B9)</f>
        <v>15000</v>
      </c>
      <c r="E9">
        <v>20</v>
      </c>
      <c r="F9" s="1">
        <f>(F$3*E9*B9)</f>
        <v>20000</v>
      </c>
      <c r="I9" s="1">
        <f>(D9+F9+H9)</f>
        <v>35000</v>
      </c>
    </row>
    <row r="10" spans="1:9" x14ac:dyDescent="0.4">
      <c r="A10" t="s">
        <v>64</v>
      </c>
      <c r="B10" s="12">
        <v>5000</v>
      </c>
      <c r="C10" s="6">
        <v>3</v>
      </c>
      <c r="D10" s="1">
        <f>(D$3*C10*B10)</f>
        <v>225000</v>
      </c>
      <c r="E10" s="6">
        <v>5</v>
      </c>
      <c r="F10" s="1">
        <f>(F$3*E10*B10)</f>
        <v>250000</v>
      </c>
      <c r="I10" s="1">
        <f>(D10+F10+H10)</f>
        <v>475000</v>
      </c>
    </row>
    <row r="11" spans="1:9" x14ac:dyDescent="0.4">
      <c r="I11" s="1" t="s">
        <v>0</v>
      </c>
    </row>
    <row r="12" spans="1:9" x14ac:dyDescent="0.4">
      <c r="A12" s="2" t="s">
        <v>54</v>
      </c>
      <c r="I12" s="1" t="s">
        <v>0</v>
      </c>
    </row>
    <row r="13" spans="1:9" x14ac:dyDescent="0.4">
      <c r="A13" t="s">
        <v>29</v>
      </c>
      <c r="B13" s="12">
        <v>0</v>
      </c>
      <c r="C13">
        <v>0</v>
      </c>
      <c r="D13" s="1">
        <f>(D$3*C13*B13)</f>
        <v>0</v>
      </c>
      <c r="E13">
        <v>1</v>
      </c>
      <c r="F13" s="1">
        <f>(F$3*E13*B13)</f>
        <v>0</v>
      </c>
      <c r="I13" s="1">
        <f>(D13+F13+H13)</f>
        <v>0</v>
      </c>
    </row>
    <row r="14" spans="1:9" x14ac:dyDescent="0.4">
      <c r="A14" t="s">
        <v>53</v>
      </c>
      <c r="B14" s="1">
        <v>5000</v>
      </c>
      <c r="C14" s="7">
        <v>2</v>
      </c>
      <c r="D14" s="1">
        <f>(D$3*C14*B14)</f>
        <v>150000</v>
      </c>
      <c r="E14" s="7">
        <v>4</v>
      </c>
      <c r="F14" s="1">
        <f>(F$3*E14*B14)</f>
        <v>200000</v>
      </c>
      <c r="I14" s="1">
        <f>(D14+F14+H14)</f>
        <v>350000</v>
      </c>
    </row>
    <row r="15" spans="1:9" x14ac:dyDescent="0.4">
      <c r="A15" t="s">
        <v>43</v>
      </c>
      <c r="B15" s="1">
        <v>5000</v>
      </c>
      <c r="C15">
        <v>0</v>
      </c>
      <c r="D15" s="1">
        <f>(D$3*C15*B15)</f>
        <v>0</v>
      </c>
      <c r="E15">
        <v>0</v>
      </c>
      <c r="F15" s="1">
        <f>(F$3*E15*B15)</f>
        <v>0</v>
      </c>
      <c r="G15">
        <v>1</v>
      </c>
      <c r="H15" s="1">
        <f>(H$3*G15*B15)</f>
        <v>20000</v>
      </c>
      <c r="I15" s="1">
        <f>(D15+F15+H15)</f>
        <v>20000</v>
      </c>
    </row>
    <row r="16" spans="1:9" x14ac:dyDescent="0.4">
      <c r="I16" s="1" t="s">
        <v>0</v>
      </c>
    </row>
    <row r="17" spans="1:9" x14ac:dyDescent="0.4">
      <c r="A17" s="2" t="s">
        <v>62</v>
      </c>
      <c r="I17" s="1" t="s">
        <v>0</v>
      </c>
    </row>
    <row r="18" spans="1:9" x14ac:dyDescent="0.4">
      <c r="A18" t="s">
        <v>61</v>
      </c>
      <c r="B18" s="1">
        <v>5000</v>
      </c>
      <c r="C18">
        <v>0</v>
      </c>
      <c r="D18" s="1">
        <f>(D$3*C18*B18)</f>
        <v>0</v>
      </c>
      <c r="E18">
        <v>1</v>
      </c>
      <c r="F18" s="1">
        <f>(F$3*E18*B18)</f>
        <v>50000</v>
      </c>
      <c r="I18" s="1">
        <f>(D18+F18+H18)</f>
        <v>50000</v>
      </c>
    </row>
    <row r="19" spans="1:9" x14ac:dyDescent="0.4">
      <c r="A19" t="s">
        <v>59</v>
      </c>
      <c r="B19" s="1">
        <v>3000</v>
      </c>
      <c r="C19">
        <v>0.5</v>
      </c>
      <c r="D19" s="1">
        <f>(D$3*C19*B19)</f>
        <v>22500</v>
      </c>
      <c r="E19">
        <v>1</v>
      </c>
      <c r="F19" s="1">
        <f>(F$3*E19*B19)</f>
        <v>30000</v>
      </c>
      <c r="G19" t="s">
        <v>0</v>
      </c>
      <c r="H19" s="1" t="s">
        <v>0</v>
      </c>
      <c r="I19" s="1">
        <f>(D19+F19)</f>
        <v>52500</v>
      </c>
    </row>
    <row r="20" spans="1:9" x14ac:dyDescent="0.4">
      <c r="A20" t="s">
        <v>60</v>
      </c>
      <c r="B20" s="1">
        <v>4000</v>
      </c>
      <c r="C20">
        <v>0</v>
      </c>
      <c r="D20" s="1">
        <f>(D$3*C20*B20)</f>
        <v>0</v>
      </c>
      <c r="E20">
        <v>0</v>
      </c>
      <c r="F20" s="1">
        <f>(F$3*E20*B20)</f>
        <v>0</v>
      </c>
      <c r="G20">
        <v>1</v>
      </c>
      <c r="H20" s="1">
        <f>(H$3*G20*B20)</f>
        <v>16000</v>
      </c>
      <c r="I20" s="1">
        <f>(D20+F20+H20)</f>
        <v>16000</v>
      </c>
    </row>
    <row r="21" spans="1:9" x14ac:dyDescent="0.4">
      <c r="I21" s="1" t="s">
        <v>0</v>
      </c>
    </row>
    <row r="22" spans="1:9" x14ac:dyDescent="0.4">
      <c r="A22" s="2" t="s">
        <v>76</v>
      </c>
      <c r="D22" s="1" t="s">
        <v>0</v>
      </c>
      <c r="F22" s="1" t="s">
        <v>0</v>
      </c>
      <c r="I22" s="1" t="s">
        <v>0</v>
      </c>
    </row>
    <row r="23" spans="1:9" x14ac:dyDescent="0.4">
      <c r="A23" t="s">
        <v>55</v>
      </c>
      <c r="B23" s="1">
        <v>600</v>
      </c>
      <c r="C23" s="7">
        <v>0</v>
      </c>
      <c r="D23" s="1">
        <f>(D$3*C23*B23)</f>
        <v>0</v>
      </c>
      <c r="E23" s="7">
        <v>0</v>
      </c>
      <c r="F23" s="1">
        <f>(F$3*E23*B23)</f>
        <v>0</v>
      </c>
      <c r="I23" s="1">
        <f>(D23+F23+H23)</f>
        <v>0</v>
      </c>
    </row>
    <row r="24" spans="1:9" x14ac:dyDescent="0.4">
      <c r="A24" t="s">
        <v>63</v>
      </c>
      <c r="B24" s="1">
        <v>250</v>
      </c>
      <c r="C24" s="7">
        <v>25</v>
      </c>
      <c r="D24" s="1">
        <f>(D$3*C24*B24)</f>
        <v>93750</v>
      </c>
      <c r="E24" s="7">
        <v>25</v>
      </c>
      <c r="F24" s="1">
        <f>(F$3*E24*B24)</f>
        <v>62500</v>
      </c>
      <c r="I24" s="1">
        <f>(D24+F24+H24)</f>
        <v>156250</v>
      </c>
    </row>
    <row r="25" spans="1:9" x14ac:dyDescent="0.4">
      <c r="A25" t="s">
        <v>75</v>
      </c>
      <c r="B25" s="1">
        <v>200</v>
      </c>
      <c r="C25" s="7">
        <v>25</v>
      </c>
      <c r="D25" s="1">
        <f>(D$3*C25*B25)</f>
        <v>75000</v>
      </c>
      <c r="E25" s="7">
        <v>25</v>
      </c>
      <c r="F25" s="1">
        <f>(F$3*E25*B25)</f>
        <v>50000</v>
      </c>
      <c r="I25" s="1">
        <f>(D25+F25+H25)</f>
        <v>125000</v>
      </c>
    </row>
    <row r="26" spans="1:9" x14ac:dyDescent="0.4">
      <c r="I26" s="1" t="s">
        <v>0</v>
      </c>
    </row>
    <row r="27" spans="1:9" x14ac:dyDescent="0.4">
      <c r="A27" s="2" t="s">
        <v>20</v>
      </c>
      <c r="I27" s="1" t="s">
        <v>0</v>
      </c>
    </row>
    <row r="28" spans="1:9" x14ac:dyDescent="0.4">
      <c r="A28" t="s">
        <v>28</v>
      </c>
      <c r="B28" s="12">
        <v>0</v>
      </c>
      <c r="C28">
        <v>0.25</v>
      </c>
      <c r="D28" s="1">
        <f t="shared" ref="D28:D33" si="0">(D$3*C28*B28)</f>
        <v>0</v>
      </c>
      <c r="E28">
        <v>0.5</v>
      </c>
      <c r="F28" s="1">
        <f t="shared" ref="F28:F33" si="1">(F$3*E28*B28)</f>
        <v>0</v>
      </c>
      <c r="I28" s="1">
        <f t="shared" ref="I28:I33" si="2">(D28+F28+H28)</f>
        <v>0</v>
      </c>
    </row>
    <row r="29" spans="1:9" x14ac:dyDescent="0.4">
      <c r="A29" t="s">
        <v>14</v>
      </c>
      <c r="B29" s="12">
        <v>2000</v>
      </c>
      <c r="C29">
        <v>0.5</v>
      </c>
      <c r="D29" s="1">
        <f t="shared" si="0"/>
        <v>15000</v>
      </c>
      <c r="E29">
        <v>1</v>
      </c>
      <c r="F29" s="1">
        <f t="shared" si="1"/>
        <v>20000</v>
      </c>
      <c r="I29" s="1">
        <f t="shared" si="2"/>
        <v>35000</v>
      </c>
    </row>
    <row r="30" spans="1:9" x14ac:dyDescent="0.4">
      <c r="A30" t="s">
        <v>13</v>
      </c>
      <c r="B30" s="12">
        <v>1000</v>
      </c>
      <c r="C30">
        <v>5</v>
      </c>
      <c r="D30" s="1">
        <f t="shared" si="0"/>
        <v>75000</v>
      </c>
      <c r="E30">
        <v>10</v>
      </c>
      <c r="F30" s="1">
        <f t="shared" si="1"/>
        <v>100000</v>
      </c>
      <c r="I30" s="1">
        <f t="shared" si="2"/>
        <v>175000</v>
      </c>
    </row>
    <row r="31" spans="1:9" x14ac:dyDescent="0.4">
      <c r="A31" t="s">
        <v>16</v>
      </c>
      <c r="B31" s="1">
        <v>300</v>
      </c>
      <c r="C31">
        <v>0</v>
      </c>
      <c r="D31" s="1">
        <f t="shared" si="0"/>
        <v>0</v>
      </c>
      <c r="E31">
        <v>10</v>
      </c>
      <c r="F31" s="1">
        <f t="shared" si="1"/>
        <v>30000</v>
      </c>
      <c r="I31" s="1">
        <f t="shared" si="2"/>
        <v>30000</v>
      </c>
    </row>
    <row r="32" spans="1:9" x14ac:dyDescent="0.4">
      <c r="A32" t="s">
        <v>35</v>
      </c>
      <c r="B32" s="12">
        <v>1000</v>
      </c>
      <c r="C32">
        <v>2</v>
      </c>
      <c r="D32" s="1">
        <f t="shared" si="0"/>
        <v>30000</v>
      </c>
      <c r="E32">
        <v>2</v>
      </c>
      <c r="F32" s="1">
        <f t="shared" si="1"/>
        <v>20000</v>
      </c>
      <c r="I32" s="1">
        <f t="shared" si="2"/>
        <v>50000</v>
      </c>
    </row>
    <row r="33" spans="1:9" x14ac:dyDescent="0.4">
      <c r="A33" t="s">
        <v>44</v>
      </c>
      <c r="B33" s="12">
        <v>10000</v>
      </c>
      <c r="C33">
        <v>0</v>
      </c>
      <c r="D33" s="1">
        <f t="shared" si="0"/>
        <v>0</v>
      </c>
      <c r="E33">
        <v>0</v>
      </c>
      <c r="F33" s="1">
        <f t="shared" si="1"/>
        <v>0</v>
      </c>
      <c r="G33">
        <v>1</v>
      </c>
      <c r="H33" s="1">
        <f>(H$3*G33*B33)</f>
        <v>40000</v>
      </c>
      <c r="I33" s="1">
        <f t="shared" si="2"/>
        <v>40000</v>
      </c>
    </row>
    <row r="34" spans="1:9" x14ac:dyDescent="0.4">
      <c r="I34" s="1" t="s">
        <v>0</v>
      </c>
    </row>
    <row r="35" spans="1:9" x14ac:dyDescent="0.4">
      <c r="A35" s="2" t="s">
        <v>70</v>
      </c>
      <c r="I35" s="1" t="s">
        <v>0</v>
      </c>
    </row>
    <row r="36" spans="1:9" x14ac:dyDescent="0.4">
      <c r="A36" t="s">
        <v>37</v>
      </c>
      <c r="B36" s="1">
        <v>2000</v>
      </c>
      <c r="C36">
        <v>2</v>
      </c>
      <c r="D36" s="1">
        <f t="shared" ref="D36:D43" si="3">(D$3*C36*B36)</f>
        <v>60000</v>
      </c>
      <c r="E36">
        <v>3</v>
      </c>
      <c r="F36" s="1">
        <f t="shared" ref="F36:F43" si="4">(F$3*E36*B36)</f>
        <v>60000</v>
      </c>
      <c r="H36" s="1" t="s">
        <v>0</v>
      </c>
      <c r="I36" s="1">
        <f>(D36+F36)</f>
        <v>120000</v>
      </c>
    </row>
    <row r="37" spans="1:9" x14ac:dyDescent="0.4">
      <c r="A37" t="s">
        <v>46</v>
      </c>
      <c r="B37" s="1">
        <v>2000</v>
      </c>
      <c r="C37">
        <v>2</v>
      </c>
      <c r="D37" s="1">
        <f t="shared" si="3"/>
        <v>60000</v>
      </c>
      <c r="E37">
        <v>3</v>
      </c>
      <c r="F37" s="1">
        <f t="shared" si="4"/>
        <v>60000</v>
      </c>
      <c r="G37">
        <v>1</v>
      </c>
      <c r="H37" s="1">
        <f>(H$3*G37*B37)</f>
        <v>8000</v>
      </c>
      <c r="I37" s="1">
        <f t="shared" ref="I36:I43" si="5">(D37+F37+H37)</f>
        <v>128000</v>
      </c>
    </row>
    <row r="38" spans="1:9" x14ac:dyDescent="0.4">
      <c r="A38" t="s">
        <v>26</v>
      </c>
      <c r="B38" s="1">
        <v>2000</v>
      </c>
      <c r="C38">
        <v>2</v>
      </c>
      <c r="D38" s="1">
        <f t="shared" si="3"/>
        <v>60000</v>
      </c>
      <c r="E38">
        <v>3</v>
      </c>
      <c r="F38" s="1">
        <f t="shared" si="4"/>
        <v>60000</v>
      </c>
      <c r="H38" s="1" t="s">
        <v>0</v>
      </c>
      <c r="I38" s="1">
        <f>(D38+F38)</f>
        <v>120000</v>
      </c>
    </row>
    <row r="39" spans="1:9" x14ac:dyDescent="0.4">
      <c r="A39" t="s">
        <v>41</v>
      </c>
      <c r="B39" s="1">
        <v>2000</v>
      </c>
      <c r="C39">
        <v>2</v>
      </c>
      <c r="D39" s="1">
        <f t="shared" si="3"/>
        <v>60000</v>
      </c>
      <c r="E39">
        <v>3</v>
      </c>
      <c r="F39" s="1">
        <f t="shared" si="4"/>
        <v>60000</v>
      </c>
      <c r="I39" s="1">
        <f t="shared" si="5"/>
        <v>120000</v>
      </c>
    </row>
    <row r="40" spans="1:9" x14ac:dyDescent="0.4">
      <c r="A40" t="s">
        <v>52</v>
      </c>
      <c r="B40" s="1">
        <v>1000</v>
      </c>
      <c r="C40">
        <v>6</v>
      </c>
      <c r="D40" s="1">
        <f t="shared" si="3"/>
        <v>90000</v>
      </c>
      <c r="E40">
        <v>10</v>
      </c>
      <c r="F40" s="1">
        <f t="shared" si="4"/>
        <v>100000</v>
      </c>
      <c r="I40" s="1">
        <f t="shared" si="5"/>
        <v>190000</v>
      </c>
    </row>
    <row r="41" spans="1:9" x14ac:dyDescent="0.4">
      <c r="A41" t="s">
        <v>71</v>
      </c>
      <c r="B41" s="1">
        <v>9000</v>
      </c>
      <c r="C41">
        <v>1</v>
      </c>
      <c r="D41" s="1">
        <f t="shared" si="3"/>
        <v>135000</v>
      </c>
      <c r="E41" s="7">
        <v>0</v>
      </c>
      <c r="F41" s="1">
        <f t="shared" si="4"/>
        <v>0</v>
      </c>
      <c r="I41" s="1">
        <f t="shared" si="5"/>
        <v>135000</v>
      </c>
    </row>
    <row r="42" spans="1:9" x14ac:dyDescent="0.4">
      <c r="A42" t="s">
        <v>34</v>
      </c>
      <c r="B42" s="1">
        <v>5000</v>
      </c>
      <c r="C42" s="7">
        <v>1</v>
      </c>
      <c r="D42" s="1">
        <f t="shared" si="3"/>
        <v>75000</v>
      </c>
      <c r="E42" s="7">
        <v>1</v>
      </c>
      <c r="F42" s="1">
        <f t="shared" si="4"/>
        <v>50000</v>
      </c>
      <c r="I42" s="1">
        <f t="shared" si="5"/>
        <v>125000</v>
      </c>
    </row>
    <row r="43" spans="1:9" x14ac:dyDescent="0.4">
      <c r="A43" t="s">
        <v>39</v>
      </c>
      <c r="B43" s="1">
        <v>1750</v>
      </c>
      <c r="C43" s="7">
        <v>2</v>
      </c>
      <c r="D43" s="1">
        <f t="shared" si="3"/>
        <v>52500</v>
      </c>
      <c r="E43" s="7">
        <v>2</v>
      </c>
      <c r="F43" s="1">
        <f t="shared" si="4"/>
        <v>35000</v>
      </c>
      <c r="G43">
        <v>1</v>
      </c>
      <c r="H43" s="1">
        <f>(H$3*G43*B43)</f>
        <v>7000</v>
      </c>
      <c r="I43" s="1">
        <f t="shared" si="5"/>
        <v>94500</v>
      </c>
    </row>
    <row r="44" spans="1:9" x14ac:dyDescent="0.4">
      <c r="I44" s="1" t="s">
        <v>0</v>
      </c>
    </row>
    <row r="45" spans="1:9" x14ac:dyDescent="0.4">
      <c r="A45" s="2" t="s">
        <v>30</v>
      </c>
      <c r="I45" s="1" t="s">
        <v>0</v>
      </c>
    </row>
    <row r="46" spans="1:9" x14ac:dyDescent="0.4">
      <c r="A46" t="s">
        <v>51</v>
      </c>
      <c r="B46" s="12">
        <v>100</v>
      </c>
      <c r="C46">
        <v>20</v>
      </c>
      <c r="D46" s="1">
        <f>(D$3*C46*B46)</f>
        <v>30000</v>
      </c>
      <c r="E46">
        <v>20</v>
      </c>
      <c r="F46" s="1">
        <f>(F$3*E46*B46)</f>
        <v>20000</v>
      </c>
      <c r="I46" s="1">
        <f>(D46+F46+H46)</f>
        <v>50000</v>
      </c>
    </row>
    <row r="47" spans="1:9" x14ac:dyDescent="0.4">
      <c r="A47" t="s">
        <v>22</v>
      </c>
      <c r="B47" s="12">
        <v>100</v>
      </c>
      <c r="C47">
        <v>20</v>
      </c>
      <c r="D47" s="1">
        <f>(D$3*C47*B47)</f>
        <v>30000</v>
      </c>
      <c r="E47">
        <v>20</v>
      </c>
      <c r="F47" s="1">
        <f>(F$3*E47*B47)</f>
        <v>20000</v>
      </c>
      <c r="I47" s="1">
        <f>(D47+F47+H47)</f>
        <v>50000</v>
      </c>
    </row>
    <row r="48" spans="1:9" x14ac:dyDescent="0.4">
      <c r="A48" t="s">
        <v>45</v>
      </c>
      <c r="B48" s="12">
        <v>200</v>
      </c>
      <c r="C48">
        <v>20</v>
      </c>
      <c r="D48" s="1">
        <f>(D$3*C48*B48)</f>
        <v>60000</v>
      </c>
      <c r="E48">
        <v>20</v>
      </c>
      <c r="F48" s="1">
        <f>(F$3*E48*B48)</f>
        <v>40000</v>
      </c>
      <c r="I48" s="1">
        <f>(D48+F48+H48)</f>
        <v>100000</v>
      </c>
    </row>
    <row r="49" spans="1:9" x14ac:dyDescent="0.4">
      <c r="I49" s="1" t="s">
        <v>0</v>
      </c>
    </row>
    <row r="50" spans="1:9" x14ac:dyDescent="0.4">
      <c r="A50" s="2" t="s">
        <v>36</v>
      </c>
      <c r="I50" s="1" t="s">
        <v>0</v>
      </c>
    </row>
    <row r="51" spans="1:9" x14ac:dyDescent="0.4">
      <c r="A51" t="s">
        <v>25</v>
      </c>
      <c r="B51" s="12">
        <v>12000</v>
      </c>
      <c r="C51">
        <v>0.25</v>
      </c>
      <c r="D51" s="1">
        <f>(D$3*C51*B51)</f>
        <v>45000</v>
      </c>
      <c r="E51">
        <v>1</v>
      </c>
      <c r="F51" s="1">
        <f>(F$3*E51*B51)</f>
        <v>120000</v>
      </c>
      <c r="H51" s="1" t="s">
        <v>0</v>
      </c>
      <c r="I51" s="1">
        <f>(D51+F51)</f>
        <v>165000</v>
      </c>
    </row>
    <row r="52" spans="1:9" x14ac:dyDescent="0.4">
      <c r="A52" t="s">
        <v>15</v>
      </c>
      <c r="B52" s="1">
        <v>1250</v>
      </c>
      <c r="C52">
        <v>20</v>
      </c>
      <c r="D52" s="1">
        <f>(D$3*C52*B52)</f>
        <v>375000</v>
      </c>
      <c r="E52">
        <v>40</v>
      </c>
      <c r="F52" s="1">
        <f>(F$3*E52*B52)</f>
        <v>500000</v>
      </c>
      <c r="H52" s="1" t="s">
        <v>0</v>
      </c>
      <c r="I52" s="1">
        <f>(D52+F52)</f>
        <v>875000</v>
      </c>
    </row>
    <row r="53" spans="1:9" x14ac:dyDescent="0.4">
      <c r="A53" t="s">
        <v>33</v>
      </c>
      <c r="B53" s="1">
        <v>150000</v>
      </c>
      <c r="C53">
        <v>0</v>
      </c>
      <c r="D53" s="1">
        <f>(D$3*C53*B53)</f>
        <v>0</v>
      </c>
      <c r="E53">
        <v>0</v>
      </c>
      <c r="F53" s="1">
        <f>(F$3*E53*B53)</f>
        <v>0</v>
      </c>
      <c r="G53">
        <v>4</v>
      </c>
      <c r="H53" s="1">
        <f>(B53*G53)</f>
        <v>600000</v>
      </c>
      <c r="I53" s="1">
        <f>(B53*G53)</f>
        <v>600000</v>
      </c>
    </row>
    <row r="54" spans="1:9" x14ac:dyDescent="0.4">
      <c r="I54" s="1"/>
    </row>
    <row r="55" spans="1:9" x14ac:dyDescent="0.4">
      <c r="A55" s="2" t="s">
        <v>47</v>
      </c>
      <c r="I55" s="1"/>
    </row>
    <row r="56" spans="1:9" x14ac:dyDescent="0.4">
      <c r="A56" t="s">
        <v>40</v>
      </c>
      <c r="B56" s="1">
        <v>7000</v>
      </c>
      <c r="C56">
        <v>0.5</v>
      </c>
      <c r="D56" s="1">
        <f>(D$3*C56*B56)</f>
        <v>52500</v>
      </c>
      <c r="E56">
        <v>0.5</v>
      </c>
      <c r="F56" s="1">
        <f>(F$3*E56*B56)</f>
        <v>35000</v>
      </c>
      <c r="I56" s="1">
        <f>(D56+F56+H$56)</f>
        <v>87500</v>
      </c>
    </row>
    <row r="57" spans="1:9" x14ac:dyDescent="0.4">
      <c r="A57" t="s">
        <v>32</v>
      </c>
      <c r="B57" s="1">
        <v>200</v>
      </c>
      <c r="C57" s="7">
        <v>0</v>
      </c>
      <c r="D57" s="1">
        <f>(D$3*C57*B57)</f>
        <v>0</v>
      </c>
      <c r="E57" s="7">
        <v>0</v>
      </c>
      <c r="F57" s="1">
        <f>(F$3*E57*B57)</f>
        <v>0</v>
      </c>
      <c r="I57" s="1">
        <f>(D57+F57+H$56)</f>
        <v>0</v>
      </c>
    </row>
    <row r="58" spans="1:9" x14ac:dyDescent="0.4">
      <c r="A58" t="s">
        <v>27</v>
      </c>
      <c r="B58" s="1">
        <v>1000</v>
      </c>
      <c r="C58">
        <v>4</v>
      </c>
      <c r="D58" s="1">
        <f>(D$3*C58*B58)</f>
        <v>60000</v>
      </c>
      <c r="E58">
        <v>4</v>
      </c>
      <c r="F58" s="1">
        <f>(F$3*E58*B58)</f>
        <v>40000</v>
      </c>
      <c r="G58" t="s">
        <v>0</v>
      </c>
      <c r="H58" s="1" t="s">
        <v>1</v>
      </c>
      <c r="I58" s="1">
        <f>(D58+F58)</f>
        <v>100000</v>
      </c>
    </row>
    <row r="59" spans="1:9" x14ac:dyDescent="0.4">
      <c r="I59" s="1"/>
    </row>
    <row r="60" spans="1:9" x14ac:dyDescent="0.4">
      <c r="A60" s="2" t="s">
        <v>50</v>
      </c>
    </row>
    <row r="61" spans="1:9" x14ac:dyDescent="0.4">
      <c r="A61" t="s">
        <v>57</v>
      </c>
      <c r="B61" s="1">
        <v>3400</v>
      </c>
      <c r="C61">
        <v>1</v>
      </c>
      <c r="D61" s="1">
        <f>(D$3*C61*B61)</f>
        <v>51000</v>
      </c>
      <c r="E61">
        <v>1</v>
      </c>
      <c r="F61" s="1">
        <f>(F$3*E61*B61)</f>
        <v>34000</v>
      </c>
      <c r="H61" s="1" t="s">
        <v>0</v>
      </c>
      <c r="I61" s="1">
        <f>(D61+F61)</f>
        <v>85000</v>
      </c>
    </row>
    <row r="62" spans="1:9" x14ac:dyDescent="0.4">
      <c r="A62" t="s">
        <v>56</v>
      </c>
      <c r="B62" s="1">
        <v>3237.85</v>
      </c>
      <c r="C62">
        <v>1</v>
      </c>
      <c r="D62" s="1">
        <f>(D$3*C62*B62)</f>
        <v>48567.75</v>
      </c>
      <c r="E62" s="7">
        <v>0</v>
      </c>
      <c r="F62" s="1">
        <f>(F$3*E62*B62)</f>
        <v>0</v>
      </c>
      <c r="H62" s="1" t="s">
        <v>0</v>
      </c>
      <c r="I62" s="1">
        <f>(D62+F62+H$60)</f>
        <v>48567.75</v>
      </c>
    </row>
    <row r="64" spans="1:9" x14ac:dyDescent="0.4">
      <c r="A64" s="2" t="s">
        <v>12</v>
      </c>
      <c r="B64" s="1" t="s">
        <v>0</v>
      </c>
      <c r="D64" s="1">
        <f>SUM(D7:D61)*0.05</f>
        <v>102862.5</v>
      </c>
      <c r="F64" s="1">
        <f>SUM(F7:F61)*0.05</f>
        <v>119825</v>
      </c>
      <c r="H64" s="1">
        <f>SUM(H7:H61)*0.05</f>
        <v>39550</v>
      </c>
      <c r="I64" s="1">
        <f>(D64+F64+H64)</f>
        <v>262237.5</v>
      </c>
    </row>
    <row r="66" spans="1:9" x14ac:dyDescent="0.4">
      <c r="A66" s="2" t="s">
        <v>65</v>
      </c>
      <c r="B66" s="1" t="s">
        <v>0</v>
      </c>
      <c r="D66" s="1">
        <f>SUM(D7:D64)</f>
        <v>2208680.25</v>
      </c>
      <c r="F66" s="1">
        <f>SUM(F7:F64)</f>
        <v>2516325</v>
      </c>
      <c r="H66" s="1">
        <f>SUM(H7:H64)</f>
        <v>830550</v>
      </c>
      <c r="I66" s="1">
        <f>SUM(I7:I64)</f>
        <v>5555555.25</v>
      </c>
    </row>
    <row r="67" spans="1:9" x14ac:dyDescent="0.4">
      <c r="H67" s="3" t="s">
        <v>0</v>
      </c>
    </row>
    <row r="68" spans="1:9" x14ac:dyDescent="0.4">
      <c r="A68" s="2" t="s">
        <v>49</v>
      </c>
      <c r="H68" s="1" t="s">
        <v>0</v>
      </c>
      <c r="I68" s="1" t="s">
        <v>0</v>
      </c>
    </row>
    <row r="69" spans="1:9" x14ac:dyDescent="0.4">
      <c r="A69" t="s">
        <v>19</v>
      </c>
      <c r="H69" s="1" t="s">
        <v>0</v>
      </c>
      <c r="I69" s="1">
        <f>(I66*0.175)</f>
        <v>972222.16874999995</v>
      </c>
    </row>
    <row r="70" spans="1:9" x14ac:dyDescent="0.4">
      <c r="A70" t="s">
        <v>31</v>
      </c>
      <c r="I70" s="1">
        <f>(I66*0.175)</f>
        <v>972222.16874999995</v>
      </c>
    </row>
    <row r="71" spans="1:9" x14ac:dyDescent="0.4">
      <c r="I71" s="1"/>
    </row>
    <row r="72" spans="1:9" x14ac:dyDescent="0.4">
      <c r="A72" s="2" t="s">
        <v>21</v>
      </c>
      <c r="B72" s="5"/>
      <c r="I72" s="12">
        <f>SUM(I66:I70)</f>
        <v>7499999.5875000004</v>
      </c>
    </row>
    <row r="73" spans="1:9" x14ac:dyDescent="0.4">
      <c r="A73" t="s">
        <v>42</v>
      </c>
      <c r="D73" s="3">
        <f>(D66/I66)</f>
        <v>0.39756246686593566</v>
      </c>
      <c r="E73" s="3" t="s">
        <v>0</v>
      </c>
      <c r="F73" s="3">
        <f>(F66/I66)</f>
        <v>0.45293852491161884</v>
      </c>
      <c r="G73" s="3" t="s">
        <v>0</v>
      </c>
      <c r="H73" s="3">
        <f>(H66/I66)</f>
        <v>0.14949900822244544</v>
      </c>
    </row>
    <row r="74" spans="1:9" x14ac:dyDescent="0.4">
      <c r="A74" t="s">
        <v>18</v>
      </c>
      <c r="D74" s="1">
        <f>(D66/(D3*5))</f>
        <v>29449.07</v>
      </c>
      <c r="E74" s="1" t="s">
        <v>0</v>
      </c>
      <c r="F74" s="1">
        <f>(F66/(F3*5))</f>
        <v>50326.5</v>
      </c>
      <c r="G74" s="1" t="s">
        <v>0</v>
      </c>
      <c r="H74" s="1">
        <f>(H66/6)</f>
        <v>138425</v>
      </c>
      <c r="I74">
        <f>(I72/5)</f>
        <v>1499999.9175</v>
      </c>
    </row>
    <row r="75" spans="1:9" x14ac:dyDescent="0.4">
      <c r="E75" s="1" t="s">
        <v>0</v>
      </c>
      <c r="G75" s="1" t="s">
        <v>0</v>
      </c>
    </row>
    <row r="76" spans="1:9" x14ac:dyDescent="0.4">
      <c r="D76" s="1">
        <f>(D74+F74)/2</f>
        <v>39887.785000000003</v>
      </c>
    </row>
    <row r="79" spans="1:9" x14ac:dyDescent="0.4">
      <c r="A79" s="7" t="s">
        <v>66</v>
      </c>
      <c r="B79" s="13"/>
      <c r="C79" s="6"/>
      <c r="D79" s="1">
        <f>SUM(D7:D10)</f>
        <v>300000</v>
      </c>
      <c r="E79" s="1"/>
      <c r="F79" s="1">
        <f>SUM(F7:F10)</f>
        <v>600000</v>
      </c>
      <c r="G79" s="1"/>
      <c r="H79" s="1">
        <f>SUM(H7:H10)</f>
        <v>100000</v>
      </c>
      <c r="I79" s="1">
        <f t="shared" ref="I79:I90" si="6">(D79+F79+H79)</f>
        <v>1000000</v>
      </c>
    </row>
    <row r="80" spans="1:9" x14ac:dyDescent="0.4">
      <c r="A80" s="7" t="s">
        <v>54</v>
      </c>
      <c r="B80" s="13"/>
      <c r="C80" s="6"/>
      <c r="D80" s="1">
        <f>SUM(D13:D15)</f>
        <v>150000</v>
      </c>
      <c r="E80" s="1"/>
      <c r="F80" s="1">
        <f>SUM(F13:F15)</f>
        <v>200000</v>
      </c>
      <c r="G80" s="1"/>
      <c r="H80" s="1">
        <f>SUM(H13:H15)</f>
        <v>20000</v>
      </c>
      <c r="I80" s="1">
        <f t="shared" si="6"/>
        <v>370000</v>
      </c>
    </row>
    <row r="81" spans="1:9" x14ac:dyDescent="0.4">
      <c r="A81" s="7" t="s">
        <v>62</v>
      </c>
      <c r="B81" s="13"/>
      <c r="C81" s="6"/>
      <c r="D81" s="1">
        <f>SUM(D18:D20)</f>
        <v>22500</v>
      </c>
      <c r="E81" s="1"/>
      <c r="F81" s="1">
        <f>SUM(F18:F20)</f>
        <v>80000</v>
      </c>
      <c r="G81" s="1"/>
      <c r="H81" s="1">
        <f>SUM(H18:H20)</f>
        <v>16000</v>
      </c>
      <c r="I81" s="1">
        <f t="shared" si="6"/>
        <v>118500</v>
      </c>
    </row>
    <row r="82" spans="1:9" x14ac:dyDescent="0.4">
      <c r="A82" s="7" t="s">
        <v>76</v>
      </c>
      <c r="B82" s="13"/>
      <c r="C82" s="6"/>
      <c r="D82" s="1">
        <f>SUM(D23:D25)</f>
        <v>168750</v>
      </c>
      <c r="E82" s="1"/>
      <c r="F82" s="1">
        <f>SUM(F23:F25)</f>
        <v>112500</v>
      </c>
      <c r="G82" s="1"/>
      <c r="H82" s="1">
        <f>SUM(H23:H25)</f>
        <v>0</v>
      </c>
      <c r="I82" s="1">
        <f t="shared" si="6"/>
        <v>281250</v>
      </c>
    </row>
    <row r="83" spans="1:9" x14ac:dyDescent="0.4">
      <c r="A83" s="7" t="s">
        <v>20</v>
      </c>
      <c r="B83" s="13"/>
      <c r="C83" s="6"/>
      <c r="D83" s="1">
        <f>SUM(D28:D33)</f>
        <v>120000</v>
      </c>
      <c r="E83" s="1"/>
      <c r="F83" s="1">
        <f>SUM(F28:F33)</f>
        <v>170000</v>
      </c>
      <c r="G83" s="1"/>
      <c r="H83" s="1">
        <f>SUM(H28:H33)</f>
        <v>40000</v>
      </c>
      <c r="I83" s="1">
        <f t="shared" si="6"/>
        <v>330000</v>
      </c>
    </row>
    <row r="84" spans="1:9" x14ac:dyDescent="0.4">
      <c r="A84" s="7" t="s">
        <v>70</v>
      </c>
      <c r="B84" s="13"/>
      <c r="C84" s="6"/>
      <c r="D84" s="1">
        <f>SUM(D36:D43)</f>
        <v>592500</v>
      </c>
      <c r="E84" s="1"/>
      <c r="F84" s="1">
        <f>SUM(F36:F43)</f>
        <v>425000</v>
      </c>
      <c r="G84" s="1"/>
      <c r="H84" s="1">
        <f>SUM(H36:H43)</f>
        <v>15000</v>
      </c>
      <c r="I84" s="1">
        <f t="shared" si="6"/>
        <v>1032500</v>
      </c>
    </row>
    <row r="85" spans="1:9" x14ac:dyDescent="0.4">
      <c r="A85" s="7" t="s">
        <v>30</v>
      </c>
      <c r="B85" s="13"/>
      <c r="C85" s="6"/>
      <c r="D85" s="1">
        <f>SUM($D46:$D48)</f>
        <v>120000</v>
      </c>
      <c r="E85" s="1"/>
      <c r="F85" s="1">
        <f>SUM(F46:F48)</f>
        <v>80000</v>
      </c>
      <c r="G85" s="1"/>
      <c r="H85" s="1">
        <v>0</v>
      </c>
      <c r="I85" s="1">
        <f t="shared" si="6"/>
        <v>200000</v>
      </c>
    </row>
    <row r="86" spans="1:9" x14ac:dyDescent="0.4">
      <c r="A86" s="7" t="s">
        <v>36</v>
      </c>
      <c r="B86" s="13"/>
      <c r="C86" s="6"/>
      <c r="D86" s="1">
        <f>SUM(D51:D53)</f>
        <v>420000</v>
      </c>
      <c r="E86" s="1"/>
      <c r="F86" s="1">
        <f>SUM(F51:F53)</f>
        <v>620000</v>
      </c>
      <c r="G86" s="1"/>
      <c r="H86" s="1">
        <f>SUM(H51:H53)</f>
        <v>600000</v>
      </c>
      <c r="I86" s="1">
        <f t="shared" si="6"/>
        <v>1640000</v>
      </c>
    </row>
    <row r="87" spans="1:9" x14ac:dyDescent="0.4">
      <c r="A87" s="7" t="s">
        <v>48</v>
      </c>
      <c r="B87" s="13"/>
      <c r="C87" s="6"/>
      <c r="D87" s="1">
        <f>SUM(D56:D58)</f>
        <v>112500</v>
      </c>
      <c r="E87" s="1"/>
      <c r="F87" s="1">
        <f>SUM(F56:F58)</f>
        <v>75000</v>
      </c>
      <c r="G87" s="1"/>
      <c r="H87" s="1">
        <f>SUM(H56:H58)</f>
        <v>0</v>
      </c>
      <c r="I87" s="1">
        <f t="shared" si="6"/>
        <v>187500</v>
      </c>
    </row>
    <row r="88" spans="1:9" x14ac:dyDescent="0.4">
      <c r="A88" s="7" t="s">
        <v>50</v>
      </c>
      <c r="B88" s="13"/>
      <c r="C88" s="6"/>
      <c r="D88" s="1">
        <f>(D61+D62)</f>
        <v>99567.75</v>
      </c>
      <c r="E88" s="1"/>
      <c r="F88" s="1">
        <f>SUM(F61:F62)</f>
        <v>34000</v>
      </c>
      <c r="G88" s="1"/>
      <c r="H88" s="1">
        <f>SUM(H61:H62)</f>
        <v>0</v>
      </c>
      <c r="I88" s="1">
        <f t="shared" si="6"/>
        <v>133567.75</v>
      </c>
    </row>
    <row r="89" spans="1:9" x14ac:dyDescent="0.4">
      <c r="A89" s="7" t="s">
        <v>12</v>
      </c>
      <c r="B89" s="13"/>
      <c r="C89" s="6"/>
      <c r="D89" s="1">
        <f>(D64)</f>
        <v>102862.5</v>
      </c>
      <c r="E89" s="1"/>
      <c r="F89" s="1">
        <f>(F64)</f>
        <v>119825</v>
      </c>
      <c r="G89" s="1"/>
      <c r="H89" s="1">
        <f>(H64)</f>
        <v>39550</v>
      </c>
      <c r="I89" s="1">
        <f t="shared" si="6"/>
        <v>262237.5</v>
      </c>
    </row>
    <row r="90" spans="1:9" x14ac:dyDescent="0.4">
      <c r="A90" s="2" t="s">
        <v>65</v>
      </c>
      <c r="B90" s="13"/>
      <c r="C90" s="6"/>
      <c r="D90" s="1">
        <f>SUM(D79:D89)</f>
        <v>2208680.25</v>
      </c>
      <c r="E90" s="1"/>
      <c r="F90" s="1">
        <f>SUM(F79:F89)</f>
        <v>2516325</v>
      </c>
      <c r="G90" s="1"/>
      <c r="H90" s="1">
        <f>SUM(H79:H89)</f>
        <v>830550</v>
      </c>
      <c r="I90" s="1">
        <f t="shared" si="6"/>
        <v>5555555.25</v>
      </c>
    </row>
    <row r="91" spans="1:9" x14ac:dyDescent="0.4">
      <c r="A91" s="7" t="s">
        <v>49</v>
      </c>
      <c r="B91" s="13"/>
      <c r="C91" s="6"/>
      <c r="D91" s="13"/>
      <c r="E91" s="6"/>
      <c r="F91" s="13"/>
      <c r="G91" s="6"/>
      <c r="H91" s="13"/>
      <c r="I91" s="13">
        <f>(I69+I70)</f>
        <v>1944444.3374999999</v>
      </c>
    </row>
    <row r="92" spans="1:9" x14ac:dyDescent="0.4">
      <c r="A92" s="7" t="s">
        <v>21</v>
      </c>
      <c r="B92" s="13"/>
      <c r="C92" s="6"/>
      <c r="D92" s="13"/>
      <c r="E92" s="6"/>
      <c r="F92" s="13"/>
      <c r="G92" s="6"/>
      <c r="H92" s="13"/>
      <c r="I92" s="12">
        <f>(I90+I91)</f>
        <v>7499999.5875000004</v>
      </c>
    </row>
    <row r="93" spans="1:9" x14ac:dyDescent="0.4">
      <c r="A93" s="6"/>
      <c r="B93" s="13"/>
      <c r="C93" s="6"/>
      <c r="D93" s="13"/>
      <c r="E93" s="6"/>
      <c r="F93" s="13"/>
      <c r="G93" s="6"/>
      <c r="H93" s="13"/>
      <c r="I93" s="1" t="s">
        <v>0</v>
      </c>
    </row>
  </sheetData>
  <mergeCells count="3">
    <mergeCell ref="G2:H2"/>
    <mergeCell ref="E2:F2"/>
    <mergeCell ref="C2:D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opLeftCell="A55" workbookViewId="0">
      <selection activeCell="J19" sqref="J19"/>
    </sheetView>
  </sheetViews>
  <sheetFormatPr defaultRowHeight="12.3" x14ac:dyDescent="0.4"/>
  <cols>
    <col min="1" max="1" width="30.71875" customWidth="1"/>
    <col min="4" max="4" width="10.71875" customWidth="1"/>
    <col min="6" max="6" width="10.38671875" customWidth="1"/>
    <col min="9" max="9" width="14.5546875" customWidth="1"/>
  </cols>
  <sheetData>
    <row r="1" spans="1:9" x14ac:dyDescent="0.4">
      <c r="A1" s="6"/>
      <c r="B1" s="1"/>
      <c r="C1" s="6"/>
      <c r="D1" s="1"/>
      <c r="E1" s="6"/>
      <c r="F1" s="1" t="s">
        <v>0</v>
      </c>
      <c r="G1" s="6"/>
      <c r="H1" s="1" t="s">
        <v>0</v>
      </c>
      <c r="I1" s="6"/>
    </row>
    <row r="2" spans="1:9" x14ac:dyDescent="0.4">
      <c r="A2" s="27" t="s">
        <v>58</v>
      </c>
      <c r="B2" s="26"/>
      <c r="C2" s="25" t="s">
        <v>23</v>
      </c>
      <c r="D2" s="26"/>
      <c r="E2" s="25" t="s">
        <v>24</v>
      </c>
      <c r="F2" s="26"/>
      <c r="G2" s="25" t="s">
        <v>17</v>
      </c>
      <c r="H2" s="26"/>
      <c r="I2" s="15" t="s">
        <v>68</v>
      </c>
    </row>
    <row r="3" spans="1:9" x14ac:dyDescent="0.4">
      <c r="A3" s="8" t="s">
        <v>8</v>
      </c>
      <c r="B3" s="1"/>
      <c r="C3" s="6"/>
      <c r="D3" s="8">
        <v>20</v>
      </c>
      <c r="E3" s="8"/>
      <c r="F3" s="8">
        <v>20</v>
      </c>
      <c r="G3" s="8"/>
      <c r="H3" s="8">
        <v>6</v>
      </c>
      <c r="I3" s="6"/>
    </row>
    <row r="4" spans="1:9" x14ac:dyDescent="0.4">
      <c r="A4" s="6"/>
      <c r="B4" s="1"/>
      <c r="C4" s="6"/>
      <c r="D4" s="1" t="s">
        <v>0</v>
      </c>
      <c r="E4" s="6"/>
      <c r="F4" s="1" t="s">
        <v>0</v>
      </c>
      <c r="G4" s="6"/>
      <c r="H4" s="1" t="s">
        <v>0</v>
      </c>
      <c r="I4" s="6"/>
    </row>
    <row r="5" spans="1:9" x14ac:dyDescent="0.4">
      <c r="A5" s="6"/>
      <c r="B5" s="4" t="s">
        <v>72</v>
      </c>
      <c r="C5" s="8" t="s">
        <v>73</v>
      </c>
      <c r="D5" s="4" t="s">
        <v>69</v>
      </c>
      <c r="E5" s="8" t="s">
        <v>73</v>
      </c>
      <c r="F5" s="4" t="s">
        <v>69</v>
      </c>
      <c r="G5" s="8" t="s">
        <v>73</v>
      </c>
      <c r="H5" s="4" t="s">
        <v>5</v>
      </c>
      <c r="I5" s="8" t="s">
        <v>68</v>
      </c>
    </row>
    <row r="6" spans="1:9" x14ac:dyDescent="0.4">
      <c r="A6" s="2" t="s">
        <v>66</v>
      </c>
      <c r="B6" s="1"/>
      <c r="C6" s="6"/>
      <c r="D6" s="1"/>
      <c r="E6" s="6"/>
      <c r="F6" s="1"/>
      <c r="G6" s="6"/>
      <c r="H6" s="1"/>
      <c r="I6" s="6"/>
    </row>
    <row r="7" spans="1:9" x14ac:dyDescent="0.4">
      <c r="A7" s="6" t="s">
        <v>74</v>
      </c>
      <c r="B7" s="1">
        <v>25000</v>
      </c>
      <c r="C7" s="6">
        <v>0</v>
      </c>
      <c r="D7" s="1">
        <f>(D$3*C7*B7)</f>
        <v>0</v>
      </c>
      <c r="E7" s="6">
        <v>1</v>
      </c>
      <c r="F7" s="1">
        <f>(F$3*E7*B7)</f>
        <v>500000</v>
      </c>
      <c r="G7" s="6">
        <v>1</v>
      </c>
      <c r="H7" s="1">
        <f>(H$3*G7*B7)</f>
        <v>150000</v>
      </c>
      <c r="I7" s="1">
        <f>(D7+F7+H7)</f>
        <v>650000</v>
      </c>
    </row>
    <row r="8" spans="1:9" x14ac:dyDescent="0.4">
      <c r="A8" s="6" t="s">
        <v>38</v>
      </c>
      <c r="B8" s="1">
        <v>4000</v>
      </c>
      <c r="C8" s="6">
        <v>2</v>
      </c>
      <c r="D8" s="1">
        <f>(D$3*C8*B8)</f>
        <v>160000</v>
      </c>
      <c r="E8" s="6">
        <v>2</v>
      </c>
      <c r="F8" s="1">
        <f>(F$3*E8*B8)</f>
        <v>160000</v>
      </c>
      <c r="G8" s="6"/>
      <c r="H8" s="1"/>
      <c r="I8" s="1">
        <f>(D8+F8+H8)</f>
        <v>320000</v>
      </c>
    </row>
    <row r="9" spans="1:9" x14ac:dyDescent="0.4">
      <c r="A9" s="6" t="s">
        <v>10</v>
      </c>
      <c r="B9" s="1">
        <v>100</v>
      </c>
      <c r="C9" s="6">
        <v>10</v>
      </c>
      <c r="D9" s="1">
        <f>(D$3*C9*B9)</f>
        <v>20000</v>
      </c>
      <c r="E9" s="6">
        <v>20</v>
      </c>
      <c r="F9" s="1">
        <f>(F$3*E9*B9)</f>
        <v>40000</v>
      </c>
      <c r="G9" s="6"/>
      <c r="H9" s="1"/>
      <c r="I9" s="1">
        <f>(D9+F9+H9)</f>
        <v>60000</v>
      </c>
    </row>
    <row r="10" spans="1:9" x14ac:dyDescent="0.4">
      <c r="A10" s="6" t="s">
        <v>64</v>
      </c>
      <c r="B10" s="1">
        <v>6000</v>
      </c>
      <c r="C10" s="6">
        <v>3</v>
      </c>
      <c r="D10" s="1">
        <f>(D$3*C10*B10)</f>
        <v>360000</v>
      </c>
      <c r="E10" s="6">
        <v>5</v>
      </c>
      <c r="F10" s="1">
        <f>(F$3*E10*B10)</f>
        <v>600000</v>
      </c>
      <c r="G10" s="6"/>
      <c r="H10" s="1"/>
      <c r="I10" s="1">
        <f>(D10+F10+H10)</f>
        <v>960000</v>
      </c>
    </row>
    <row r="11" spans="1:9" x14ac:dyDescent="0.4">
      <c r="A11" s="6"/>
      <c r="B11" s="1"/>
      <c r="C11" s="6"/>
      <c r="D11" s="1"/>
      <c r="E11" s="6"/>
      <c r="F11" s="1"/>
      <c r="G11" s="6"/>
      <c r="H11" s="1"/>
      <c r="I11" s="1" t="s">
        <v>0</v>
      </c>
    </row>
    <row r="12" spans="1:9" x14ac:dyDescent="0.4">
      <c r="A12" s="2" t="s">
        <v>54</v>
      </c>
      <c r="B12" s="1"/>
      <c r="C12" s="6"/>
      <c r="D12" s="1"/>
      <c r="E12" s="6"/>
      <c r="F12" s="1"/>
      <c r="G12" s="6"/>
      <c r="H12" s="1"/>
      <c r="I12" s="1" t="s">
        <v>0</v>
      </c>
    </row>
    <row r="13" spans="1:9" x14ac:dyDescent="0.4">
      <c r="A13" s="6" t="s">
        <v>29</v>
      </c>
      <c r="B13" s="12">
        <v>10000</v>
      </c>
      <c r="C13" s="6">
        <v>0</v>
      </c>
      <c r="D13" s="1">
        <f>(D$3*C13*B13)</f>
        <v>0</v>
      </c>
      <c r="E13" s="6">
        <v>1</v>
      </c>
      <c r="F13" s="1">
        <f>(F$3*E13*B13)</f>
        <v>200000</v>
      </c>
      <c r="G13" s="6"/>
      <c r="H13" s="1"/>
      <c r="I13" s="1">
        <f>(D13+F13+H13)</f>
        <v>200000</v>
      </c>
    </row>
    <row r="14" spans="1:9" x14ac:dyDescent="0.4">
      <c r="A14" s="6" t="s">
        <v>53</v>
      </c>
      <c r="B14" s="1">
        <v>5000</v>
      </c>
      <c r="C14" s="6">
        <v>3</v>
      </c>
      <c r="D14" s="1">
        <f>(D$3*C14*B14)</f>
        <v>300000</v>
      </c>
      <c r="E14" s="6">
        <v>6</v>
      </c>
      <c r="F14" s="1">
        <f>(F$3*E14*B14)</f>
        <v>600000</v>
      </c>
      <c r="G14" s="6"/>
      <c r="H14" s="1"/>
      <c r="I14" s="1">
        <f>(D14+F14+H14)</f>
        <v>900000</v>
      </c>
    </row>
    <row r="15" spans="1:9" x14ac:dyDescent="0.4">
      <c r="A15" s="6" t="s">
        <v>43</v>
      </c>
      <c r="B15" s="1">
        <v>5000</v>
      </c>
      <c r="C15" s="6">
        <v>0</v>
      </c>
      <c r="D15" s="1">
        <f>(D$3*C15*B15)</f>
        <v>0</v>
      </c>
      <c r="E15" s="6">
        <v>0</v>
      </c>
      <c r="F15" s="1">
        <f>(F$3*E15*B15)</f>
        <v>0</v>
      </c>
      <c r="G15" s="6">
        <v>1</v>
      </c>
      <c r="H15" s="1">
        <f>(H$3*G15*B15)</f>
        <v>30000</v>
      </c>
      <c r="I15" s="1">
        <f>(D15+F15+H15)</f>
        <v>30000</v>
      </c>
    </row>
    <row r="16" spans="1:9" x14ac:dyDescent="0.4">
      <c r="A16" s="6"/>
      <c r="B16" s="1"/>
      <c r="C16" s="6"/>
      <c r="D16" s="1"/>
      <c r="E16" s="6"/>
      <c r="F16" s="1"/>
      <c r="G16" s="6"/>
      <c r="H16" s="1"/>
      <c r="I16" s="1" t="s">
        <v>0</v>
      </c>
    </row>
    <row r="17" spans="1:9" x14ac:dyDescent="0.4">
      <c r="A17" s="2" t="s">
        <v>62</v>
      </c>
      <c r="B17" s="1"/>
      <c r="C17" s="6"/>
      <c r="D17" s="1"/>
      <c r="E17" s="6"/>
      <c r="F17" s="1"/>
      <c r="G17" s="6"/>
      <c r="H17" s="1"/>
      <c r="I17" s="1" t="s">
        <v>0</v>
      </c>
    </row>
    <row r="18" spans="1:9" x14ac:dyDescent="0.4">
      <c r="A18" s="6" t="s">
        <v>61</v>
      </c>
      <c r="B18" s="1">
        <v>5000</v>
      </c>
      <c r="C18" s="6">
        <v>0</v>
      </c>
      <c r="D18" s="1">
        <f>(D$3*C18*B18)</f>
        <v>0</v>
      </c>
      <c r="E18" s="6">
        <v>1</v>
      </c>
      <c r="F18" s="1">
        <f>(F$3*E18*B18)</f>
        <v>100000</v>
      </c>
      <c r="G18" s="6"/>
      <c r="H18" s="1"/>
      <c r="I18" s="1">
        <f>(D18+F18+H18)</f>
        <v>100000</v>
      </c>
    </row>
    <row r="19" spans="1:9" x14ac:dyDescent="0.4">
      <c r="A19" s="6" t="s">
        <v>59</v>
      </c>
      <c r="B19" s="1">
        <v>3000</v>
      </c>
      <c r="C19" s="6">
        <v>0.5</v>
      </c>
      <c r="D19" s="1">
        <f>(D$3*C19*B19)</f>
        <v>30000</v>
      </c>
      <c r="E19" s="6">
        <v>1</v>
      </c>
      <c r="F19" s="1">
        <f>(F$3*E19*B19)</f>
        <v>60000</v>
      </c>
      <c r="G19" s="6" t="s">
        <v>0</v>
      </c>
      <c r="H19" s="1" t="s">
        <v>0</v>
      </c>
      <c r="I19" s="1">
        <f>(D19+F19)</f>
        <v>90000</v>
      </c>
    </row>
    <row r="20" spans="1:9" x14ac:dyDescent="0.4">
      <c r="A20" s="6" t="s">
        <v>60</v>
      </c>
      <c r="B20" s="1">
        <v>4000</v>
      </c>
      <c r="C20" s="6">
        <v>0</v>
      </c>
      <c r="D20" s="1">
        <f>(D$3*C20*B20)</f>
        <v>0</v>
      </c>
      <c r="E20" s="6">
        <v>0</v>
      </c>
      <c r="F20" s="1">
        <f>(F$3*E20*B20)</f>
        <v>0</v>
      </c>
      <c r="G20" s="6">
        <v>1</v>
      </c>
      <c r="H20" s="1">
        <f>(H$3*G20*B20)</f>
        <v>24000</v>
      </c>
      <c r="I20" s="1">
        <f>(D20+F20+H20)</f>
        <v>24000</v>
      </c>
    </row>
    <row r="21" spans="1:9" x14ac:dyDescent="0.4">
      <c r="A21" s="6"/>
      <c r="B21" s="1"/>
      <c r="C21" s="6"/>
      <c r="D21" s="1"/>
      <c r="E21" s="6"/>
      <c r="F21" s="1"/>
      <c r="G21" s="6"/>
      <c r="H21" s="1"/>
      <c r="I21" s="1" t="s">
        <v>0</v>
      </c>
    </row>
    <row r="22" spans="1:9" x14ac:dyDescent="0.4">
      <c r="A22" s="2" t="s">
        <v>76</v>
      </c>
      <c r="B22" s="1"/>
      <c r="C22" s="6"/>
      <c r="D22" s="1" t="s">
        <v>0</v>
      </c>
      <c r="E22" s="6"/>
      <c r="F22" s="1" t="s">
        <v>0</v>
      </c>
      <c r="G22" s="6"/>
      <c r="H22" s="1"/>
      <c r="I22" s="1" t="s">
        <v>0</v>
      </c>
    </row>
    <row r="23" spans="1:9" x14ac:dyDescent="0.4">
      <c r="A23" s="6" t="s">
        <v>55</v>
      </c>
      <c r="B23" s="1">
        <v>600</v>
      </c>
      <c r="C23" s="7">
        <v>0</v>
      </c>
      <c r="D23" s="1">
        <f>(D$3*C23*B23)</f>
        <v>0</v>
      </c>
      <c r="E23" s="7">
        <v>0</v>
      </c>
      <c r="F23" s="1">
        <f>(F$3*E23*B23)</f>
        <v>0</v>
      </c>
      <c r="G23" s="6"/>
      <c r="H23" s="1"/>
      <c r="I23" s="1">
        <f>(D23+F23+H23)</f>
        <v>0</v>
      </c>
    </row>
    <row r="24" spans="1:9" x14ac:dyDescent="0.4">
      <c r="A24" s="6" t="s">
        <v>63</v>
      </c>
      <c r="B24" s="1">
        <v>250</v>
      </c>
      <c r="C24" s="7">
        <v>25</v>
      </c>
      <c r="D24" s="1">
        <f>(D$3*C24*B24)</f>
        <v>125000</v>
      </c>
      <c r="E24" s="7">
        <v>25</v>
      </c>
      <c r="F24" s="1">
        <f>(F$3*E24*B24)</f>
        <v>125000</v>
      </c>
      <c r="G24" s="6"/>
      <c r="H24" s="1"/>
      <c r="I24" s="1">
        <f>(D24+F24+H24)</f>
        <v>250000</v>
      </c>
    </row>
    <row r="25" spans="1:9" x14ac:dyDescent="0.4">
      <c r="A25" s="6" t="s">
        <v>75</v>
      </c>
      <c r="B25" s="1">
        <v>200</v>
      </c>
      <c r="C25" s="7">
        <v>25</v>
      </c>
      <c r="D25" s="1">
        <f>(D$3*C25*B25)</f>
        <v>100000</v>
      </c>
      <c r="E25" s="7">
        <v>25</v>
      </c>
      <c r="F25" s="1">
        <f>(F$3*E25*B25)</f>
        <v>100000</v>
      </c>
      <c r="G25" s="6"/>
      <c r="H25" s="1"/>
      <c r="I25" s="1">
        <f>(D25+F25+H25)</f>
        <v>200000</v>
      </c>
    </row>
    <row r="26" spans="1:9" x14ac:dyDescent="0.4">
      <c r="A26" s="6"/>
      <c r="B26" s="1"/>
      <c r="C26" s="6"/>
      <c r="D26" s="1"/>
      <c r="E26" s="6"/>
      <c r="F26" s="1"/>
      <c r="G26" s="6"/>
      <c r="H26" s="1"/>
      <c r="I26" s="1" t="s">
        <v>0</v>
      </c>
    </row>
    <row r="27" spans="1:9" x14ac:dyDescent="0.4">
      <c r="A27" s="2" t="s">
        <v>20</v>
      </c>
      <c r="B27" s="1"/>
      <c r="C27" s="6"/>
      <c r="D27" s="1"/>
      <c r="E27" s="6"/>
      <c r="F27" s="1"/>
      <c r="G27" s="6"/>
      <c r="H27" s="1"/>
      <c r="I27" s="1" t="s">
        <v>0</v>
      </c>
    </row>
    <row r="28" spans="1:9" x14ac:dyDescent="0.4">
      <c r="A28" s="6" t="s">
        <v>28</v>
      </c>
      <c r="B28" s="12">
        <v>10000</v>
      </c>
      <c r="C28" s="6">
        <v>0</v>
      </c>
      <c r="D28" s="1">
        <f t="shared" ref="D28:D33" si="0">(D$3*C28*B28)</f>
        <v>0</v>
      </c>
      <c r="E28" s="6">
        <v>1</v>
      </c>
      <c r="F28" s="1">
        <f t="shared" ref="F28:F33" si="1">(F$3*E28*B28)</f>
        <v>200000</v>
      </c>
      <c r="G28" s="6"/>
      <c r="H28" s="1"/>
      <c r="I28" s="1">
        <f t="shared" ref="I28:I33" si="2">(D28+F28+H28)</f>
        <v>200000</v>
      </c>
    </row>
    <row r="29" spans="1:9" x14ac:dyDescent="0.4">
      <c r="A29" s="6" t="s">
        <v>14</v>
      </c>
      <c r="B29" s="1">
        <v>4000</v>
      </c>
      <c r="C29" s="6">
        <v>0.5</v>
      </c>
      <c r="D29" s="1">
        <f t="shared" si="0"/>
        <v>40000</v>
      </c>
      <c r="E29" s="6">
        <v>1</v>
      </c>
      <c r="F29" s="1">
        <f t="shared" si="1"/>
        <v>80000</v>
      </c>
      <c r="G29" s="6"/>
      <c r="H29" s="1"/>
      <c r="I29" s="1">
        <f t="shared" si="2"/>
        <v>120000</v>
      </c>
    </row>
    <row r="30" spans="1:9" x14ac:dyDescent="0.4">
      <c r="A30" s="6" t="s">
        <v>13</v>
      </c>
      <c r="B30" s="1">
        <v>2000</v>
      </c>
      <c r="C30" s="6">
        <v>5</v>
      </c>
      <c r="D30" s="1">
        <f t="shared" si="0"/>
        <v>200000</v>
      </c>
      <c r="E30" s="6">
        <v>10</v>
      </c>
      <c r="F30" s="1">
        <f t="shared" si="1"/>
        <v>400000</v>
      </c>
      <c r="G30" s="6"/>
      <c r="H30" s="1"/>
      <c r="I30" s="1">
        <f t="shared" si="2"/>
        <v>600000</v>
      </c>
    </row>
    <row r="31" spans="1:9" x14ac:dyDescent="0.4">
      <c r="A31" s="6" t="s">
        <v>16</v>
      </c>
      <c r="B31" s="1">
        <v>300</v>
      </c>
      <c r="C31" s="6">
        <v>0</v>
      </c>
      <c r="D31" s="1">
        <f t="shared" si="0"/>
        <v>0</v>
      </c>
      <c r="E31" s="6">
        <v>10</v>
      </c>
      <c r="F31" s="1">
        <f t="shared" si="1"/>
        <v>60000</v>
      </c>
      <c r="G31" s="6"/>
      <c r="H31" s="1"/>
      <c r="I31" s="1">
        <f t="shared" si="2"/>
        <v>60000</v>
      </c>
    </row>
    <row r="32" spans="1:9" x14ac:dyDescent="0.4">
      <c r="A32" s="6" t="s">
        <v>35</v>
      </c>
      <c r="B32" s="1">
        <v>3500</v>
      </c>
      <c r="C32" s="6">
        <v>2</v>
      </c>
      <c r="D32" s="1">
        <f t="shared" si="0"/>
        <v>140000</v>
      </c>
      <c r="E32" s="6">
        <v>2</v>
      </c>
      <c r="F32" s="1">
        <f t="shared" si="1"/>
        <v>140000</v>
      </c>
      <c r="G32" s="6"/>
      <c r="H32" s="1"/>
      <c r="I32" s="1">
        <f t="shared" si="2"/>
        <v>280000</v>
      </c>
    </row>
    <row r="33" spans="1:9" x14ac:dyDescent="0.4">
      <c r="A33" s="6" t="s">
        <v>44</v>
      </c>
      <c r="B33" s="1">
        <v>15000</v>
      </c>
      <c r="C33" s="6">
        <v>0</v>
      </c>
      <c r="D33" s="1">
        <f t="shared" si="0"/>
        <v>0</v>
      </c>
      <c r="E33" s="6">
        <v>0</v>
      </c>
      <c r="F33" s="1">
        <f t="shared" si="1"/>
        <v>0</v>
      </c>
      <c r="G33" s="6">
        <v>1</v>
      </c>
      <c r="H33" s="1">
        <f>(H$3*G33*B33)</f>
        <v>90000</v>
      </c>
      <c r="I33" s="1">
        <f t="shared" si="2"/>
        <v>90000</v>
      </c>
    </row>
    <row r="34" spans="1:9" x14ac:dyDescent="0.4">
      <c r="A34" s="6"/>
      <c r="B34" s="1"/>
      <c r="C34" s="6"/>
      <c r="D34" s="1"/>
      <c r="E34" s="6"/>
      <c r="F34" s="1"/>
      <c r="G34" s="6"/>
      <c r="H34" s="1"/>
      <c r="I34" s="1" t="s">
        <v>0</v>
      </c>
    </row>
    <row r="35" spans="1:9" x14ac:dyDescent="0.4">
      <c r="A35" s="2" t="s">
        <v>70</v>
      </c>
      <c r="B35" s="1"/>
      <c r="C35" s="6"/>
      <c r="D35" s="1"/>
      <c r="E35" s="6"/>
      <c r="F35" s="1"/>
      <c r="G35" s="6"/>
      <c r="H35" s="1"/>
      <c r="I35" s="1" t="s">
        <v>0</v>
      </c>
    </row>
    <row r="36" spans="1:9" x14ac:dyDescent="0.4">
      <c r="A36" s="6" t="s">
        <v>37</v>
      </c>
      <c r="B36" s="1">
        <v>2000</v>
      </c>
      <c r="C36" s="6">
        <v>2</v>
      </c>
      <c r="D36" s="1">
        <f t="shared" ref="D36:D43" si="3">(D$3*C36*B36)</f>
        <v>80000</v>
      </c>
      <c r="E36" s="6">
        <v>3</v>
      </c>
      <c r="F36" s="1">
        <f t="shared" ref="F36:F43" si="4">(F$3*E36*B36)</f>
        <v>120000</v>
      </c>
      <c r="G36" s="6"/>
      <c r="H36" s="1" t="s">
        <v>0</v>
      </c>
      <c r="I36" s="1">
        <f>(D36+F36)</f>
        <v>200000</v>
      </c>
    </row>
    <row r="37" spans="1:9" x14ac:dyDescent="0.4">
      <c r="A37" s="6" t="s">
        <v>46</v>
      </c>
      <c r="B37" s="1">
        <v>2000</v>
      </c>
      <c r="C37" s="6">
        <v>2</v>
      </c>
      <c r="D37" s="1">
        <f t="shared" si="3"/>
        <v>80000</v>
      </c>
      <c r="E37" s="6">
        <v>3</v>
      </c>
      <c r="F37" s="1">
        <f t="shared" si="4"/>
        <v>120000</v>
      </c>
      <c r="G37" s="6">
        <v>1</v>
      </c>
      <c r="H37" s="1">
        <f>(H$3*G37*B37)</f>
        <v>12000</v>
      </c>
      <c r="I37" s="1">
        <f t="shared" ref="I36:I43" si="5">(D37+F37+H37)</f>
        <v>212000</v>
      </c>
    </row>
    <row r="38" spans="1:9" x14ac:dyDescent="0.4">
      <c r="A38" s="6" t="s">
        <v>26</v>
      </c>
      <c r="B38" s="1">
        <v>2000</v>
      </c>
      <c r="C38" s="6">
        <v>2</v>
      </c>
      <c r="D38" s="1">
        <f t="shared" si="3"/>
        <v>80000</v>
      </c>
      <c r="E38" s="6">
        <v>3</v>
      </c>
      <c r="F38" s="1">
        <f t="shared" si="4"/>
        <v>120000</v>
      </c>
      <c r="G38" s="6"/>
      <c r="H38" s="1" t="s">
        <v>0</v>
      </c>
      <c r="I38" s="1">
        <f>(D38+F38)</f>
        <v>200000</v>
      </c>
    </row>
    <row r="39" spans="1:9" x14ac:dyDescent="0.4">
      <c r="A39" s="6" t="s">
        <v>41</v>
      </c>
      <c r="B39" s="1">
        <v>2000</v>
      </c>
      <c r="C39" s="6">
        <v>2</v>
      </c>
      <c r="D39" s="1">
        <f t="shared" si="3"/>
        <v>80000</v>
      </c>
      <c r="E39" s="6">
        <v>3</v>
      </c>
      <c r="F39" s="1">
        <f t="shared" si="4"/>
        <v>120000</v>
      </c>
      <c r="G39" s="6"/>
      <c r="H39" s="1"/>
      <c r="I39" s="1">
        <f t="shared" si="5"/>
        <v>200000</v>
      </c>
    </row>
    <row r="40" spans="1:9" x14ac:dyDescent="0.4">
      <c r="A40" s="6" t="s">
        <v>52</v>
      </c>
      <c r="B40" s="1">
        <v>1000</v>
      </c>
      <c r="C40" s="6">
        <v>6</v>
      </c>
      <c r="D40" s="1">
        <f t="shared" si="3"/>
        <v>120000</v>
      </c>
      <c r="E40" s="6">
        <v>10</v>
      </c>
      <c r="F40" s="1">
        <f t="shared" si="4"/>
        <v>200000</v>
      </c>
      <c r="G40" s="6"/>
      <c r="H40" s="1"/>
      <c r="I40" s="1">
        <f t="shared" si="5"/>
        <v>320000</v>
      </c>
    </row>
    <row r="41" spans="1:9" x14ac:dyDescent="0.4">
      <c r="A41" s="6" t="s">
        <v>71</v>
      </c>
      <c r="B41" s="1">
        <v>9000</v>
      </c>
      <c r="C41" s="6">
        <v>1</v>
      </c>
      <c r="D41" s="1">
        <f t="shared" si="3"/>
        <v>180000</v>
      </c>
      <c r="E41" s="6">
        <v>1</v>
      </c>
      <c r="F41" s="1">
        <f t="shared" si="4"/>
        <v>180000</v>
      </c>
      <c r="G41" s="6"/>
      <c r="H41" s="1"/>
      <c r="I41" s="1">
        <f t="shared" si="5"/>
        <v>360000</v>
      </c>
    </row>
    <row r="42" spans="1:9" x14ac:dyDescent="0.4">
      <c r="A42" s="6" t="s">
        <v>34</v>
      </c>
      <c r="B42" s="1">
        <v>5000</v>
      </c>
      <c r="C42" s="6">
        <v>2</v>
      </c>
      <c r="D42" s="1">
        <f t="shared" si="3"/>
        <v>200000</v>
      </c>
      <c r="E42" s="6">
        <v>2</v>
      </c>
      <c r="F42" s="1">
        <f t="shared" si="4"/>
        <v>200000</v>
      </c>
      <c r="G42" s="6"/>
      <c r="H42" s="1"/>
      <c r="I42" s="1">
        <f t="shared" si="5"/>
        <v>400000</v>
      </c>
    </row>
    <row r="43" spans="1:9" x14ac:dyDescent="0.4">
      <c r="A43" s="6" t="s">
        <v>39</v>
      </c>
      <c r="B43" s="1">
        <v>1750</v>
      </c>
      <c r="C43" s="6">
        <v>4</v>
      </c>
      <c r="D43" s="1">
        <f t="shared" si="3"/>
        <v>140000</v>
      </c>
      <c r="E43" s="6">
        <v>4</v>
      </c>
      <c r="F43" s="1">
        <f t="shared" si="4"/>
        <v>140000</v>
      </c>
      <c r="G43" s="6">
        <v>1</v>
      </c>
      <c r="H43" s="1">
        <f>(H$3*G43*B43)</f>
        <v>10500</v>
      </c>
      <c r="I43" s="1">
        <f t="shared" si="5"/>
        <v>290500</v>
      </c>
    </row>
    <row r="44" spans="1:9" x14ac:dyDescent="0.4">
      <c r="A44" s="6"/>
      <c r="B44" s="1"/>
      <c r="C44" s="6"/>
      <c r="D44" s="1"/>
      <c r="E44" s="6"/>
      <c r="F44" s="1"/>
      <c r="G44" s="6"/>
      <c r="H44" s="1"/>
      <c r="I44" s="1" t="s">
        <v>0</v>
      </c>
    </row>
    <row r="45" spans="1:9" x14ac:dyDescent="0.4">
      <c r="A45" s="2" t="s">
        <v>30</v>
      </c>
      <c r="B45" s="1"/>
      <c r="C45" s="6"/>
      <c r="D45" s="1"/>
      <c r="E45" s="6"/>
      <c r="F45" s="1"/>
      <c r="G45" s="6"/>
      <c r="H45" s="1"/>
      <c r="I45" s="1" t="s">
        <v>0</v>
      </c>
    </row>
    <row r="46" spans="1:9" x14ac:dyDescent="0.4">
      <c r="A46" s="6" t="s">
        <v>51</v>
      </c>
      <c r="B46" s="1">
        <v>150</v>
      </c>
      <c r="C46" s="6">
        <v>20</v>
      </c>
      <c r="D46" s="1">
        <f>(D$3*C46*B46)</f>
        <v>60000</v>
      </c>
      <c r="E46" s="6">
        <v>20</v>
      </c>
      <c r="F46" s="1">
        <f>(F$3*E46*B46)</f>
        <v>60000</v>
      </c>
      <c r="G46" s="6"/>
      <c r="H46" s="1"/>
      <c r="I46" s="1">
        <f>(D46+F46+H46)</f>
        <v>120000</v>
      </c>
    </row>
    <row r="47" spans="1:9" x14ac:dyDescent="0.4">
      <c r="A47" s="6" t="s">
        <v>22</v>
      </c>
      <c r="B47" s="1">
        <v>150</v>
      </c>
      <c r="C47" s="6">
        <v>20</v>
      </c>
      <c r="D47" s="1">
        <f>(D$3*C47*B47)</f>
        <v>60000</v>
      </c>
      <c r="E47" s="6">
        <v>20</v>
      </c>
      <c r="F47" s="1">
        <f>(F$3*E47*B47)</f>
        <v>60000</v>
      </c>
      <c r="G47" s="6"/>
      <c r="H47" s="1"/>
      <c r="I47" s="1">
        <f>(D47+F47+H47)</f>
        <v>120000</v>
      </c>
    </row>
    <row r="48" spans="1:9" x14ac:dyDescent="0.4">
      <c r="A48" s="6" t="s">
        <v>45</v>
      </c>
      <c r="B48" s="1">
        <v>250</v>
      </c>
      <c r="C48" s="6">
        <v>20</v>
      </c>
      <c r="D48" s="1">
        <f>(D$3*C48*B48)</f>
        <v>100000</v>
      </c>
      <c r="E48" s="6">
        <v>20</v>
      </c>
      <c r="F48" s="1">
        <f>(F$3*E48*B48)</f>
        <v>100000</v>
      </c>
      <c r="G48" s="6"/>
      <c r="H48" s="1"/>
      <c r="I48" s="1">
        <f>(D48+F48+H48)</f>
        <v>200000</v>
      </c>
    </row>
    <row r="49" spans="1:9" x14ac:dyDescent="0.4">
      <c r="A49" s="6"/>
      <c r="B49" s="1"/>
      <c r="C49" s="6"/>
      <c r="D49" s="1"/>
      <c r="E49" s="6"/>
      <c r="F49" s="1"/>
      <c r="G49" s="6"/>
      <c r="H49" s="1"/>
      <c r="I49" s="1" t="s">
        <v>0</v>
      </c>
    </row>
    <row r="50" spans="1:9" x14ac:dyDescent="0.4">
      <c r="A50" s="2" t="s">
        <v>36</v>
      </c>
      <c r="B50" s="1"/>
      <c r="C50" s="6"/>
      <c r="D50" s="1"/>
      <c r="E50" s="6"/>
      <c r="F50" s="1"/>
      <c r="G50" s="6"/>
      <c r="H50" s="1"/>
      <c r="I50" s="1" t="s">
        <v>0</v>
      </c>
    </row>
    <row r="51" spans="1:9" x14ac:dyDescent="0.4">
      <c r="A51" s="6" t="s">
        <v>25</v>
      </c>
      <c r="B51" s="12">
        <v>18500</v>
      </c>
      <c r="C51" s="6">
        <v>1</v>
      </c>
      <c r="D51" s="1">
        <f>(D$3*C51*B51)</f>
        <v>370000</v>
      </c>
      <c r="E51" s="6">
        <v>1</v>
      </c>
      <c r="F51" s="1">
        <f>(F$3*E51*B51)</f>
        <v>370000</v>
      </c>
      <c r="G51" s="6"/>
      <c r="H51" s="1" t="s">
        <v>0</v>
      </c>
      <c r="I51" s="1">
        <f>(D51+F51)</f>
        <v>740000</v>
      </c>
    </row>
    <row r="52" spans="1:9" x14ac:dyDescent="0.4">
      <c r="A52" s="6" t="s">
        <v>15</v>
      </c>
      <c r="B52" s="1">
        <v>1250</v>
      </c>
      <c r="C52" s="6">
        <v>20</v>
      </c>
      <c r="D52" s="1">
        <f>(D$3*C52*B52)</f>
        <v>500000</v>
      </c>
      <c r="E52" s="6">
        <v>40</v>
      </c>
      <c r="F52" s="1">
        <f>(F$3*E52*B52)</f>
        <v>1000000</v>
      </c>
      <c r="G52" s="6"/>
      <c r="H52" s="1" t="s">
        <v>0</v>
      </c>
      <c r="I52" s="1">
        <f>(D52+F52)</f>
        <v>1500000</v>
      </c>
    </row>
    <row r="53" spans="1:9" x14ac:dyDescent="0.4">
      <c r="A53" s="6" t="s">
        <v>33</v>
      </c>
      <c r="B53" s="1">
        <v>150000</v>
      </c>
      <c r="C53" s="6">
        <v>0</v>
      </c>
      <c r="D53" s="1">
        <f>(D$3*C53*B53)</f>
        <v>0</v>
      </c>
      <c r="E53" s="6">
        <v>0</v>
      </c>
      <c r="F53" s="1">
        <f>(F$3*E53*B53)</f>
        <v>0</v>
      </c>
      <c r="G53">
        <v>4</v>
      </c>
      <c r="H53" s="1">
        <f>(B53*G53)</f>
        <v>600000</v>
      </c>
      <c r="I53" s="1">
        <f>(B53*G53)</f>
        <v>600000</v>
      </c>
    </row>
    <row r="54" spans="1:9" x14ac:dyDescent="0.4">
      <c r="A54" s="6"/>
      <c r="B54" s="1"/>
      <c r="C54" s="6"/>
      <c r="D54" s="1"/>
      <c r="E54" s="6"/>
      <c r="F54" s="1"/>
      <c r="G54" s="6"/>
      <c r="H54" s="1"/>
      <c r="I54" s="1"/>
    </row>
    <row r="55" spans="1:9" x14ac:dyDescent="0.4">
      <c r="A55" s="2" t="s">
        <v>47</v>
      </c>
      <c r="B55" s="1"/>
      <c r="C55" s="6"/>
      <c r="D55" s="1"/>
      <c r="E55" s="6"/>
      <c r="F55" s="1"/>
      <c r="G55" s="6"/>
      <c r="H55" s="1"/>
      <c r="I55" s="1"/>
    </row>
    <row r="56" spans="1:9" x14ac:dyDescent="0.4">
      <c r="A56" s="6" t="s">
        <v>40</v>
      </c>
      <c r="B56" s="1">
        <v>7000</v>
      </c>
      <c r="C56" s="6">
        <v>0.5</v>
      </c>
      <c r="D56" s="1">
        <f>(D$3*C56*B56)</f>
        <v>70000</v>
      </c>
      <c r="E56" s="6">
        <v>0.5</v>
      </c>
      <c r="F56" s="1">
        <f>(F$3*E56*B56)</f>
        <v>70000</v>
      </c>
      <c r="G56" s="6"/>
      <c r="H56" s="1"/>
      <c r="I56" s="1">
        <f>(D56+F56+H$56)</f>
        <v>140000</v>
      </c>
    </row>
    <row r="57" spans="1:9" x14ac:dyDescent="0.4">
      <c r="A57" s="6" t="s">
        <v>32</v>
      </c>
      <c r="B57" s="1">
        <v>200</v>
      </c>
      <c r="C57" s="7">
        <v>0</v>
      </c>
      <c r="D57" s="1">
        <f>(D$3*C57*B57)</f>
        <v>0</v>
      </c>
      <c r="E57" s="7">
        <v>0</v>
      </c>
      <c r="F57" s="1">
        <f>(F$3*E57*B57)</f>
        <v>0</v>
      </c>
      <c r="G57" s="6"/>
      <c r="H57" s="1"/>
      <c r="I57" s="1">
        <f>(D57+F57+H$56)</f>
        <v>0</v>
      </c>
    </row>
    <row r="58" spans="1:9" x14ac:dyDescent="0.4">
      <c r="A58" s="6" t="s">
        <v>27</v>
      </c>
      <c r="B58" s="1">
        <v>1000</v>
      </c>
      <c r="C58" s="6">
        <v>4</v>
      </c>
      <c r="D58" s="1">
        <f>(D$3*C58*B58)</f>
        <v>80000</v>
      </c>
      <c r="E58" s="6">
        <v>4</v>
      </c>
      <c r="F58" s="1">
        <f>(F$3*E58*B58)</f>
        <v>80000</v>
      </c>
      <c r="G58" s="6" t="s">
        <v>0</v>
      </c>
      <c r="H58" s="1" t="s">
        <v>1</v>
      </c>
      <c r="I58" s="1">
        <f>(D58+F58)</f>
        <v>160000</v>
      </c>
    </row>
    <row r="59" spans="1:9" x14ac:dyDescent="0.4">
      <c r="A59" s="6"/>
      <c r="B59" s="1"/>
      <c r="C59" s="6"/>
      <c r="D59" s="1"/>
      <c r="E59" s="6"/>
      <c r="F59" s="1"/>
      <c r="G59" s="6"/>
      <c r="H59" s="1"/>
      <c r="I59" s="1"/>
    </row>
    <row r="60" spans="1:9" x14ac:dyDescent="0.4">
      <c r="A60" s="2" t="s">
        <v>50</v>
      </c>
      <c r="B60" s="1"/>
      <c r="C60" s="6"/>
      <c r="D60" s="1"/>
      <c r="E60" s="6"/>
      <c r="F60" s="1"/>
      <c r="G60" s="6"/>
      <c r="H60" s="1"/>
      <c r="I60" s="6"/>
    </row>
    <row r="61" spans="1:9" x14ac:dyDescent="0.4">
      <c r="A61" s="6" t="s">
        <v>57</v>
      </c>
      <c r="B61" s="1">
        <v>3471.63</v>
      </c>
      <c r="C61" s="6">
        <v>1</v>
      </c>
      <c r="D61" s="1">
        <f>(D$3*C61*B61)</f>
        <v>69432.600000000006</v>
      </c>
      <c r="E61" s="6">
        <v>1</v>
      </c>
      <c r="F61" s="1">
        <f>(F$3*E61*B61)</f>
        <v>69432.600000000006</v>
      </c>
      <c r="G61" s="6"/>
      <c r="H61" s="1" t="s">
        <v>0</v>
      </c>
      <c r="I61" s="1">
        <f>(D61+F61)</f>
        <v>138865.20000000001</v>
      </c>
    </row>
    <row r="62" spans="1:9" x14ac:dyDescent="0.4">
      <c r="A62" s="6" t="s">
        <v>56</v>
      </c>
      <c r="B62" s="1">
        <v>3350.1</v>
      </c>
      <c r="C62" s="6">
        <v>1</v>
      </c>
      <c r="D62" s="1">
        <f>(D$3*C62*B62)</f>
        <v>67002</v>
      </c>
      <c r="E62" s="7">
        <v>0</v>
      </c>
      <c r="F62" s="1">
        <f>(F$3*E62*B62)</f>
        <v>0</v>
      </c>
      <c r="G62" s="6"/>
      <c r="H62" s="1" t="s">
        <v>0</v>
      </c>
      <c r="I62" s="1">
        <f>(D62+F62+H$60)</f>
        <v>67002</v>
      </c>
    </row>
    <row r="63" spans="1:9" x14ac:dyDescent="0.4">
      <c r="A63" s="6"/>
      <c r="B63" s="1"/>
      <c r="C63" s="6"/>
      <c r="D63" s="1"/>
      <c r="E63" s="6"/>
      <c r="F63" s="1"/>
      <c r="G63" s="6"/>
      <c r="H63" s="1"/>
      <c r="I63" s="6"/>
    </row>
    <row r="64" spans="1:9" x14ac:dyDescent="0.4">
      <c r="A64" s="2" t="s">
        <v>12</v>
      </c>
      <c r="B64" s="1" t="s">
        <v>0</v>
      </c>
      <c r="C64" s="6"/>
      <c r="D64" s="1">
        <f>SUM(D7:D61)*0.05</f>
        <v>187221.63</v>
      </c>
      <c r="E64" s="6"/>
      <c r="F64" s="1">
        <f>SUM(F7:F61)*0.05</f>
        <v>318721.63</v>
      </c>
      <c r="G64" s="6"/>
      <c r="H64" s="1">
        <f>SUM(H7:H61)*0.05</f>
        <v>45825</v>
      </c>
      <c r="I64" s="1">
        <f>(D64+F64+H64)</f>
        <v>551768.26</v>
      </c>
    </row>
    <row r="65" spans="1:9" x14ac:dyDescent="0.4">
      <c r="A65" s="6"/>
      <c r="B65" s="1"/>
      <c r="C65" s="6"/>
      <c r="D65" s="1"/>
      <c r="E65" s="6"/>
      <c r="F65" s="1"/>
      <c r="G65" s="6"/>
      <c r="H65" s="1"/>
      <c r="I65" s="6"/>
    </row>
    <row r="66" spans="1:9" x14ac:dyDescent="0.4">
      <c r="A66" s="2" t="s">
        <v>65</v>
      </c>
      <c r="B66" s="1" t="s">
        <v>0</v>
      </c>
      <c r="C66" s="6"/>
      <c r="D66" s="1">
        <f>SUM(D7:D64)</f>
        <v>3998656.23</v>
      </c>
      <c r="E66" s="6"/>
      <c r="F66" s="1">
        <f>SUM(F7:F64)</f>
        <v>6693154.2299999995</v>
      </c>
      <c r="G66" s="6"/>
      <c r="H66" s="1">
        <f>SUM(H7:H64)</f>
        <v>962325</v>
      </c>
      <c r="I66" s="1">
        <f>SUM(I7:I64)</f>
        <v>11654135.459999999</v>
      </c>
    </row>
    <row r="67" spans="1:9" x14ac:dyDescent="0.4">
      <c r="A67" s="6"/>
      <c r="B67" s="1"/>
      <c r="C67" s="6"/>
      <c r="D67" s="1"/>
      <c r="E67" s="6"/>
      <c r="F67" s="1"/>
      <c r="G67" s="6"/>
      <c r="H67" s="3" t="s">
        <v>0</v>
      </c>
      <c r="I67" s="6"/>
    </row>
    <row r="68" spans="1:9" x14ac:dyDescent="0.4">
      <c r="A68" s="2" t="s">
        <v>49</v>
      </c>
      <c r="B68" s="1"/>
      <c r="C68" s="6"/>
      <c r="D68" s="1"/>
      <c r="E68" s="6"/>
      <c r="F68" s="1"/>
      <c r="G68" s="6"/>
      <c r="H68" s="1" t="s">
        <v>0</v>
      </c>
      <c r="I68" s="1" t="s">
        <v>0</v>
      </c>
    </row>
    <row r="69" spans="1:9" x14ac:dyDescent="0.4">
      <c r="A69" s="6" t="s">
        <v>19</v>
      </c>
      <c r="B69" s="1"/>
      <c r="C69" s="6"/>
      <c r="D69" s="1"/>
      <c r="E69" s="6"/>
      <c r="F69" s="1"/>
      <c r="G69" s="6"/>
      <c r="H69" s="1" t="s">
        <v>0</v>
      </c>
      <c r="I69" s="1">
        <f>(I66*0.165)</f>
        <v>1922932.3509</v>
      </c>
    </row>
    <row r="70" spans="1:9" x14ac:dyDescent="0.4">
      <c r="A70" s="6" t="s">
        <v>31</v>
      </c>
      <c r="B70" s="1"/>
      <c r="C70" s="6"/>
      <c r="D70" s="1"/>
      <c r="E70" s="6"/>
      <c r="F70" s="1"/>
      <c r="G70" s="6"/>
      <c r="H70" s="1"/>
      <c r="I70" s="1">
        <f>(I66*0.165)</f>
        <v>1922932.3509</v>
      </c>
    </row>
    <row r="71" spans="1:9" x14ac:dyDescent="0.4">
      <c r="A71" s="6"/>
      <c r="B71" s="1"/>
      <c r="C71" s="6"/>
      <c r="D71" s="1"/>
      <c r="E71" s="6"/>
      <c r="F71" s="1"/>
      <c r="G71" s="6"/>
      <c r="H71" s="1"/>
      <c r="I71" s="1"/>
    </row>
    <row r="72" spans="1:9" x14ac:dyDescent="0.4">
      <c r="A72" s="2" t="s">
        <v>21</v>
      </c>
      <c r="B72" s="1"/>
      <c r="C72" s="6"/>
      <c r="D72" s="1"/>
      <c r="E72" s="6"/>
      <c r="F72" s="1"/>
      <c r="G72" s="6"/>
      <c r="H72" s="1"/>
      <c r="I72" s="12">
        <f>SUM(I66:I70)</f>
        <v>15500000.161799999</v>
      </c>
    </row>
    <row r="73" spans="1:9" x14ac:dyDescent="0.4">
      <c r="A73" s="6" t="s">
        <v>42</v>
      </c>
      <c r="B73" s="1"/>
      <c r="C73" s="6"/>
      <c r="D73" s="3">
        <f>(D66/I66)</f>
        <v>0.34311049873449817</v>
      </c>
      <c r="E73" s="3" t="s">
        <v>0</v>
      </c>
      <c r="F73" s="3">
        <f>(F66/I66)</f>
        <v>0.5743158085790776</v>
      </c>
      <c r="G73" s="3" t="s">
        <v>0</v>
      </c>
      <c r="H73" s="3">
        <f>(H66/I66)</f>
        <v>8.2573692686424296E-2</v>
      </c>
      <c r="I73" s="6"/>
    </row>
    <row r="74" spans="1:9" x14ac:dyDescent="0.4">
      <c r="A74" s="6" t="s">
        <v>18</v>
      </c>
      <c r="B74" s="1"/>
      <c r="C74" s="6"/>
      <c r="D74" s="1">
        <f>(D66/(D3*5))</f>
        <v>39986.562299999998</v>
      </c>
      <c r="E74" s="1" t="s">
        <v>0</v>
      </c>
      <c r="F74" s="1">
        <f>(F66/(F3*5))</f>
        <v>66931.542300000001</v>
      </c>
      <c r="G74" s="1" t="s">
        <v>0</v>
      </c>
      <c r="H74" s="1">
        <f>(H66/6)</f>
        <v>160387.5</v>
      </c>
      <c r="I74" s="6">
        <f>(I72/5)</f>
        <v>3100000.0323599996</v>
      </c>
    </row>
    <row r="75" spans="1:9" x14ac:dyDescent="0.4">
      <c r="A75" s="6"/>
      <c r="B75" s="1"/>
      <c r="C75" s="6"/>
      <c r="D75" s="1"/>
      <c r="E75" s="1" t="s">
        <v>0</v>
      </c>
      <c r="F75" s="1"/>
      <c r="G75" s="1" t="s">
        <v>0</v>
      </c>
      <c r="H75" s="1"/>
      <c r="I75" s="6"/>
    </row>
    <row r="76" spans="1:9" x14ac:dyDescent="0.4">
      <c r="A76" s="6"/>
      <c r="B76" s="1"/>
      <c r="C76" s="6"/>
      <c r="D76" s="1">
        <f>(D74+F74)/2</f>
        <v>53459.052299999996</v>
      </c>
      <c r="E76" s="6"/>
      <c r="F76" s="1"/>
      <c r="G76" s="6"/>
      <c r="H76" s="1"/>
      <c r="I76" s="6"/>
    </row>
    <row r="79" spans="1:9" x14ac:dyDescent="0.4">
      <c r="A79" s="7" t="s">
        <v>66</v>
      </c>
      <c r="B79" s="13"/>
      <c r="C79" s="6"/>
      <c r="D79" s="1">
        <f>SUM(D7:D10)</f>
        <v>540000</v>
      </c>
      <c r="E79" s="1"/>
      <c r="F79" s="1">
        <f>SUM(F7:F10)</f>
        <v>1300000</v>
      </c>
      <c r="G79" s="1"/>
      <c r="H79" s="1">
        <f>SUM(H7:H10)</f>
        <v>150000</v>
      </c>
      <c r="I79" s="1">
        <f t="shared" ref="I79:I90" si="6">(D79+F79+H79)</f>
        <v>1990000</v>
      </c>
    </row>
    <row r="80" spans="1:9" x14ac:dyDescent="0.4">
      <c r="A80" s="7" t="s">
        <v>54</v>
      </c>
      <c r="B80" s="13"/>
      <c r="C80" s="6"/>
      <c r="D80" s="1">
        <f>SUM(D13:D15)</f>
        <v>300000</v>
      </c>
      <c r="E80" s="1"/>
      <c r="F80" s="1">
        <f>SUM(F13:F15)</f>
        <v>800000</v>
      </c>
      <c r="G80" s="1"/>
      <c r="H80" s="1">
        <f>SUM(H13:H15)</f>
        <v>30000</v>
      </c>
      <c r="I80" s="1">
        <f t="shared" si="6"/>
        <v>1130000</v>
      </c>
    </row>
    <row r="81" spans="1:9" x14ac:dyDescent="0.4">
      <c r="A81" s="7" t="s">
        <v>62</v>
      </c>
      <c r="B81" s="13"/>
      <c r="C81" s="6"/>
      <c r="D81" s="1">
        <f>SUM(D18:D20)</f>
        <v>30000</v>
      </c>
      <c r="E81" s="1"/>
      <c r="F81" s="1">
        <f>SUM(F18:F20)</f>
        <v>160000</v>
      </c>
      <c r="G81" s="1"/>
      <c r="H81" s="1">
        <f>SUM(H18:H20)</f>
        <v>24000</v>
      </c>
      <c r="I81" s="1">
        <f t="shared" si="6"/>
        <v>214000</v>
      </c>
    </row>
    <row r="82" spans="1:9" x14ac:dyDescent="0.4">
      <c r="A82" s="7" t="s">
        <v>76</v>
      </c>
      <c r="B82" s="13"/>
      <c r="C82" s="6"/>
      <c r="D82" s="1">
        <f>SUM(D23:D25)</f>
        <v>225000</v>
      </c>
      <c r="E82" s="1"/>
      <c r="F82" s="1">
        <f>SUM(F23:F25)</f>
        <v>225000</v>
      </c>
      <c r="G82" s="1"/>
      <c r="H82" s="1">
        <f>SUM(H23:H25)</f>
        <v>0</v>
      </c>
      <c r="I82" s="1">
        <f t="shared" si="6"/>
        <v>450000</v>
      </c>
    </row>
    <row r="83" spans="1:9" x14ac:dyDescent="0.4">
      <c r="A83" s="7" t="s">
        <v>20</v>
      </c>
      <c r="B83" s="13"/>
      <c r="C83" s="6"/>
      <c r="D83" s="1">
        <f>SUM(D28:D33)</f>
        <v>380000</v>
      </c>
      <c r="E83" s="1"/>
      <c r="F83" s="1">
        <f>SUM(F28:F33)</f>
        <v>880000</v>
      </c>
      <c r="G83" s="1"/>
      <c r="H83" s="1">
        <f>SUM(H28:H33)</f>
        <v>90000</v>
      </c>
      <c r="I83" s="1">
        <f t="shared" si="6"/>
        <v>1350000</v>
      </c>
    </row>
    <row r="84" spans="1:9" x14ac:dyDescent="0.4">
      <c r="A84" s="7" t="s">
        <v>70</v>
      </c>
      <c r="B84" s="13"/>
      <c r="C84" s="6"/>
      <c r="D84" s="1">
        <f>SUM(D36:D43)</f>
        <v>960000</v>
      </c>
      <c r="E84" s="1"/>
      <c r="F84" s="1">
        <f>SUM(F36:F43)</f>
        <v>1200000</v>
      </c>
      <c r="G84" s="1"/>
      <c r="H84" s="1">
        <f>SUM(H36:H43)</f>
        <v>22500</v>
      </c>
      <c r="I84" s="1">
        <f t="shared" si="6"/>
        <v>2182500</v>
      </c>
    </row>
    <row r="85" spans="1:9" x14ac:dyDescent="0.4">
      <c r="A85" s="7" t="s">
        <v>30</v>
      </c>
      <c r="B85" s="13"/>
      <c r="C85" s="6"/>
      <c r="D85" s="1">
        <f>SUM($D46:$D48)</f>
        <v>220000</v>
      </c>
      <c r="E85" s="1"/>
      <c r="F85" s="1">
        <f>SUM(F46:F48)</f>
        <v>220000</v>
      </c>
      <c r="G85" s="1"/>
      <c r="H85" s="1">
        <v>0</v>
      </c>
      <c r="I85" s="1">
        <f t="shared" si="6"/>
        <v>440000</v>
      </c>
    </row>
    <row r="86" spans="1:9" x14ac:dyDescent="0.4">
      <c r="A86" s="7" t="s">
        <v>36</v>
      </c>
      <c r="B86" s="13"/>
      <c r="C86" s="6"/>
      <c r="D86" s="1">
        <f>SUM(D51:D53)</f>
        <v>870000</v>
      </c>
      <c r="E86" s="1"/>
      <c r="F86" s="1">
        <f>SUM(F51:F53)</f>
        <v>1370000</v>
      </c>
      <c r="G86" s="1"/>
      <c r="H86" s="1">
        <f>SUM(H51:H53)</f>
        <v>600000</v>
      </c>
      <c r="I86" s="1">
        <f t="shared" si="6"/>
        <v>2840000</v>
      </c>
    </row>
    <row r="87" spans="1:9" x14ac:dyDescent="0.4">
      <c r="A87" s="7" t="s">
        <v>48</v>
      </c>
      <c r="B87" s="13"/>
      <c r="C87" s="6"/>
      <c r="D87" s="1">
        <f>SUM(D56:D58)</f>
        <v>150000</v>
      </c>
      <c r="E87" s="1"/>
      <c r="F87" s="1">
        <f>SUM(F56:F58)</f>
        <v>150000</v>
      </c>
      <c r="G87" s="1"/>
      <c r="H87" s="1">
        <f>SUM(H56:H58)</f>
        <v>0</v>
      </c>
      <c r="I87" s="1">
        <f t="shared" si="6"/>
        <v>300000</v>
      </c>
    </row>
    <row r="88" spans="1:9" x14ac:dyDescent="0.4">
      <c r="A88" s="7" t="s">
        <v>50</v>
      </c>
      <c r="B88" s="13"/>
      <c r="C88" s="6"/>
      <c r="D88" s="1">
        <f>(D61+D62)</f>
        <v>136434.6</v>
      </c>
      <c r="E88" s="1"/>
      <c r="F88" s="1">
        <f>SUM(F61:F62)</f>
        <v>69432.600000000006</v>
      </c>
      <c r="G88" s="1"/>
      <c r="H88" s="1">
        <f>SUM(H61:H62)</f>
        <v>0</v>
      </c>
      <c r="I88" s="1">
        <f t="shared" si="6"/>
        <v>205867.2</v>
      </c>
    </row>
    <row r="89" spans="1:9" x14ac:dyDescent="0.4">
      <c r="A89" s="7" t="s">
        <v>12</v>
      </c>
      <c r="B89" s="13"/>
      <c r="C89" s="6"/>
      <c r="D89" s="1">
        <f>(D64)</f>
        <v>187221.63</v>
      </c>
      <c r="E89" s="1"/>
      <c r="F89" s="1">
        <f>(F64)</f>
        <v>318721.63</v>
      </c>
      <c r="G89" s="1"/>
      <c r="H89" s="1">
        <f>(H64)</f>
        <v>45825</v>
      </c>
      <c r="I89" s="1">
        <f t="shared" si="6"/>
        <v>551768.26</v>
      </c>
    </row>
    <row r="90" spans="1:9" x14ac:dyDescent="0.4">
      <c r="A90" s="2" t="s">
        <v>65</v>
      </c>
      <c r="B90" s="13"/>
      <c r="C90" s="6"/>
      <c r="D90" s="1">
        <f>SUM(D79:D89)</f>
        <v>3998656.23</v>
      </c>
      <c r="E90" s="1"/>
      <c r="F90" s="1">
        <f>SUM(F79:F89)</f>
        <v>6693154.2299999995</v>
      </c>
      <c r="G90" s="1"/>
      <c r="H90" s="1">
        <f>SUM(H79:H89)</f>
        <v>962325</v>
      </c>
      <c r="I90" s="1">
        <f t="shared" si="6"/>
        <v>11654135.459999999</v>
      </c>
    </row>
    <row r="91" spans="1:9" x14ac:dyDescent="0.4">
      <c r="A91" s="7" t="s">
        <v>49</v>
      </c>
      <c r="B91" s="13"/>
      <c r="C91" s="6"/>
      <c r="D91" s="13"/>
      <c r="E91" s="6"/>
      <c r="F91" s="13"/>
      <c r="G91" s="6"/>
      <c r="H91" s="13"/>
      <c r="I91" s="1">
        <f>(I69+I70)</f>
        <v>3845864.7017999999</v>
      </c>
    </row>
    <row r="92" spans="1:9" x14ac:dyDescent="0.4">
      <c r="A92" s="7" t="s">
        <v>21</v>
      </c>
      <c r="B92" s="13"/>
      <c r="C92" s="6"/>
      <c r="D92" s="13"/>
      <c r="E92" s="6"/>
      <c r="F92" s="13"/>
      <c r="G92" s="6"/>
      <c r="H92" s="13"/>
      <c r="I92" s="12">
        <f>(I90+I91)</f>
        <v>15500000.161799999</v>
      </c>
    </row>
    <row r="93" spans="1:9" x14ac:dyDescent="0.4">
      <c r="A93" s="6"/>
      <c r="B93" s="13"/>
      <c r="C93" s="6"/>
      <c r="D93" s="13"/>
      <c r="E93" s="6"/>
      <c r="F93" s="13"/>
      <c r="G93" s="6"/>
      <c r="H93" s="13"/>
      <c r="I93" s="1" t="s">
        <v>0</v>
      </c>
    </row>
  </sheetData>
  <mergeCells count="4">
    <mergeCell ref="G2:H2"/>
    <mergeCell ref="E2:F2"/>
    <mergeCell ref="C2:D2"/>
    <mergeCell ref="A2:B2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3"/>
  <sheetViews>
    <sheetView topLeftCell="A57" workbookViewId="0">
      <selection activeCell="J61" sqref="J61"/>
    </sheetView>
  </sheetViews>
  <sheetFormatPr defaultRowHeight="12.3" x14ac:dyDescent="0.4"/>
  <cols>
    <col min="1" max="1" width="29.21875" customWidth="1"/>
    <col min="2" max="2" width="9.109375" customWidth="1"/>
    <col min="4" max="4" width="10.71875" customWidth="1"/>
    <col min="6" max="6" width="11.71875" customWidth="1"/>
    <col min="8" max="8" width="10.71875" customWidth="1"/>
    <col min="9" max="9" width="11.71875" customWidth="1"/>
  </cols>
  <sheetData>
    <row r="1" spans="1:9" x14ac:dyDescent="0.4">
      <c r="A1" s="6"/>
      <c r="B1" s="13"/>
      <c r="C1" s="6"/>
      <c r="D1" s="13"/>
      <c r="E1" s="6"/>
      <c r="F1" s="13" t="s">
        <v>0</v>
      </c>
      <c r="G1" s="6"/>
      <c r="H1" s="13" t="s">
        <v>0</v>
      </c>
      <c r="I1" s="6"/>
    </row>
    <row r="2" spans="1:9" x14ac:dyDescent="0.4">
      <c r="A2" s="29" t="s">
        <v>58</v>
      </c>
      <c r="B2" s="26"/>
      <c r="C2" s="28" t="s">
        <v>23</v>
      </c>
      <c r="D2" s="26"/>
      <c r="E2" s="28" t="s">
        <v>24</v>
      </c>
      <c r="F2" s="26"/>
      <c r="G2" s="28" t="s">
        <v>17</v>
      </c>
      <c r="H2" s="26"/>
      <c r="I2" s="19" t="s">
        <v>68</v>
      </c>
    </row>
    <row r="3" spans="1:9" x14ac:dyDescent="0.4">
      <c r="A3" s="30" t="s">
        <v>9</v>
      </c>
      <c r="B3" s="31"/>
      <c r="C3" s="6"/>
      <c r="D3" s="10">
        <v>30</v>
      </c>
      <c r="E3" s="10"/>
      <c r="F3" s="10">
        <v>30</v>
      </c>
      <c r="G3" s="10"/>
      <c r="H3" s="10">
        <v>8</v>
      </c>
      <c r="I3" s="6"/>
    </row>
    <row r="4" spans="1:9" x14ac:dyDescent="0.4">
      <c r="A4" s="6"/>
      <c r="B4" s="13"/>
      <c r="C4" s="6"/>
      <c r="D4" s="13" t="s">
        <v>0</v>
      </c>
      <c r="E4" s="6"/>
      <c r="F4" s="13" t="s">
        <v>0</v>
      </c>
      <c r="G4" s="6"/>
      <c r="H4" s="13" t="s">
        <v>0</v>
      </c>
      <c r="I4" s="6"/>
    </row>
    <row r="5" spans="1:9" x14ac:dyDescent="0.4">
      <c r="A5" s="6"/>
      <c r="B5" s="14" t="s">
        <v>72</v>
      </c>
      <c r="C5" s="10" t="s">
        <v>73</v>
      </c>
      <c r="D5" s="14" t="s">
        <v>69</v>
      </c>
      <c r="E5" s="10" t="s">
        <v>73</v>
      </c>
      <c r="F5" s="14" t="s">
        <v>69</v>
      </c>
      <c r="G5" s="10" t="s">
        <v>73</v>
      </c>
      <c r="H5" s="14" t="s">
        <v>5</v>
      </c>
      <c r="I5" s="10" t="s">
        <v>68</v>
      </c>
    </row>
    <row r="6" spans="1:9" x14ac:dyDescent="0.4">
      <c r="A6" s="7" t="s">
        <v>66</v>
      </c>
      <c r="B6" s="13"/>
      <c r="C6" s="6"/>
      <c r="D6" s="13"/>
      <c r="E6" s="6"/>
      <c r="F6" s="13"/>
      <c r="G6" s="6"/>
      <c r="H6" s="13"/>
      <c r="I6" s="6"/>
    </row>
    <row r="7" spans="1:9" x14ac:dyDescent="0.4">
      <c r="A7" s="6" t="s">
        <v>74</v>
      </c>
      <c r="B7" s="13">
        <v>25000</v>
      </c>
      <c r="C7" s="6">
        <v>0</v>
      </c>
      <c r="D7" s="13">
        <f>(D$3*C7*B7)</f>
        <v>0</v>
      </c>
      <c r="E7" s="6">
        <v>1</v>
      </c>
      <c r="F7" s="13">
        <f>(F$3*E7*B7)</f>
        <v>750000</v>
      </c>
      <c r="G7" s="6">
        <v>1</v>
      </c>
      <c r="H7" s="13">
        <f>(H$3*G7*B7)</f>
        <v>200000</v>
      </c>
      <c r="I7" s="13">
        <f>(D7+F7+H7)</f>
        <v>950000</v>
      </c>
    </row>
    <row r="8" spans="1:9" x14ac:dyDescent="0.4">
      <c r="A8" s="6" t="s">
        <v>38</v>
      </c>
      <c r="B8" s="13">
        <v>4000</v>
      </c>
      <c r="C8" s="6">
        <v>2</v>
      </c>
      <c r="D8" s="13">
        <f>(D$3*C8*B8)</f>
        <v>240000</v>
      </c>
      <c r="E8" s="6">
        <v>2</v>
      </c>
      <c r="F8" s="13">
        <f>(F$3*E8*B8)</f>
        <v>240000</v>
      </c>
      <c r="G8" s="6"/>
      <c r="H8" s="13"/>
      <c r="I8" s="13">
        <f>(D8+F8+H8)</f>
        <v>480000</v>
      </c>
    </row>
    <row r="9" spans="1:9" x14ac:dyDescent="0.4">
      <c r="A9" s="6" t="s">
        <v>10</v>
      </c>
      <c r="B9" s="13">
        <v>100</v>
      </c>
      <c r="C9" s="6">
        <v>10</v>
      </c>
      <c r="D9" s="13">
        <f>(D$3*C9*B9)</f>
        <v>30000</v>
      </c>
      <c r="E9" s="6">
        <v>20</v>
      </c>
      <c r="F9" s="13">
        <f>(F$3*E9*B9)</f>
        <v>60000</v>
      </c>
      <c r="G9" s="6"/>
      <c r="H9" s="13"/>
      <c r="I9" s="13">
        <f>(D9+F9+H9)</f>
        <v>90000</v>
      </c>
    </row>
    <row r="10" spans="1:9" x14ac:dyDescent="0.4">
      <c r="A10" s="6" t="s">
        <v>64</v>
      </c>
      <c r="B10" s="13">
        <v>6000</v>
      </c>
      <c r="C10" s="6">
        <v>3</v>
      </c>
      <c r="D10" s="13">
        <f>(D$3*C10*B10)</f>
        <v>540000</v>
      </c>
      <c r="E10" s="6">
        <v>5</v>
      </c>
      <c r="F10" s="13">
        <f>(F$3*E10*B10)</f>
        <v>900000</v>
      </c>
      <c r="G10" s="6"/>
      <c r="H10" s="13"/>
      <c r="I10" s="13">
        <f>(D10+F10+H10)</f>
        <v>1440000</v>
      </c>
    </row>
    <row r="11" spans="1:9" x14ac:dyDescent="0.4">
      <c r="A11" s="6"/>
      <c r="B11" s="13"/>
      <c r="C11" s="6"/>
      <c r="D11" s="13"/>
      <c r="E11" s="6"/>
      <c r="F11" s="13"/>
      <c r="G11" s="6"/>
      <c r="H11" s="13"/>
      <c r="I11" s="13" t="s">
        <v>0</v>
      </c>
    </row>
    <row r="12" spans="1:9" x14ac:dyDescent="0.4">
      <c r="A12" s="7" t="s">
        <v>54</v>
      </c>
      <c r="B12" s="13"/>
      <c r="C12" s="6"/>
      <c r="D12" s="13"/>
      <c r="E12" s="6"/>
      <c r="F12" s="13"/>
      <c r="G12" s="6"/>
      <c r="H12" s="13"/>
      <c r="I12" s="13" t="s">
        <v>0</v>
      </c>
    </row>
    <row r="13" spans="1:9" x14ac:dyDescent="0.4">
      <c r="A13" s="6" t="s">
        <v>29</v>
      </c>
      <c r="B13" s="13">
        <v>20000</v>
      </c>
      <c r="C13" s="6">
        <v>0</v>
      </c>
      <c r="D13" s="13">
        <f>(D$3*C13*B13)</f>
        <v>0</v>
      </c>
      <c r="E13" s="6">
        <v>1</v>
      </c>
      <c r="F13" s="13">
        <f>(F$3*E13*B13)</f>
        <v>600000</v>
      </c>
      <c r="G13" s="6"/>
      <c r="H13" s="13"/>
      <c r="I13" s="13">
        <f>(D13+F13+H13)</f>
        <v>600000</v>
      </c>
    </row>
    <row r="14" spans="1:9" x14ac:dyDescent="0.4">
      <c r="A14" s="6" t="s">
        <v>53</v>
      </c>
      <c r="B14" s="13">
        <v>5000</v>
      </c>
      <c r="C14" s="6">
        <v>3</v>
      </c>
      <c r="D14" s="13">
        <f>(D$3*C14*B14)</f>
        <v>450000</v>
      </c>
      <c r="E14" s="6">
        <v>6</v>
      </c>
      <c r="F14" s="13">
        <f>(F$3*E14*B14)</f>
        <v>900000</v>
      </c>
      <c r="G14" s="6"/>
      <c r="H14" s="13"/>
      <c r="I14" s="13">
        <f>(D14+F14+H14)</f>
        <v>1350000</v>
      </c>
    </row>
    <row r="15" spans="1:9" x14ac:dyDescent="0.4">
      <c r="A15" s="6" t="s">
        <v>43</v>
      </c>
      <c r="B15" s="13">
        <v>5000</v>
      </c>
      <c r="C15" s="6">
        <v>0</v>
      </c>
      <c r="D15" s="13">
        <f>(D$3*C15*B15)</f>
        <v>0</v>
      </c>
      <c r="E15" s="6">
        <v>0</v>
      </c>
      <c r="F15" s="13">
        <f>(F$3*E15*B15)</f>
        <v>0</v>
      </c>
      <c r="G15" s="6">
        <v>1</v>
      </c>
      <c r="H15" s="13">
        <f>(H$3*G15*B15)</f>
        <v>40000</v>
      </c>
      <c r="I15" s="13">
        <f>(D15+F15+H15)</f>
        <v>40000</v>
      </c>
    </row>
    <row r="16" spans="1:9" x14ac:dyDescent="0.4">
      <c r="A16" s="6"/>
      <c r="B16" s="13"/>
      <c r="C16" s="6"/>
      <c r="D16" s="13"/>
      <c r="E16" s="6"/>
      <c r="F16" s="13"/>
      <c r="G16" s="6"/>
      <c r="H16" s="13"/>
      <c r="I16" s="13" t="s">
        <v>0</v>
      </c>
    </row>
    <row r="17" spans="1:9" x14ac:dyDescent="0.4">
      <c r="A17" s="7" t="s">
        <v>62</v>
      </c>
      <c r="B17" s="13"/>
      <c r="C17" s="6"/>
      <c r="D17" s="13"/>
      <c r="E17" s="6"/>
      <c r="F17" s="13"/>
      <c r="G17" s="6"/>
      <c r="H17" s="13"/>
      <c r="I17" s="13" t="s">
        <v>0</v>
      </c>
    </row>
    <row r="18" spans="1:9" x14ac:dyDescent="0.4">
      <c r="A18" s="6" t="s">
        <v>61</v>
      </c>
      <c r="B18" s="13">
        <v>5000</v>
      </c>
      <c r="C18" s="6">
        <v>0</v>
      </c>
      <c r="D18" s="13">
        <f>(D$3*C18*B18)</f>
        <v>0</v>
      </c>
      <c r="E18" s="6">
        <v>1</v>
      </c>
      <c r="F18" s="13">
        <f>(F$3*E18*B18)</f>
        <v>150000</v>
      </c>
      <c r="G18" s="6"/>
      <c r="H18" s="13"/>
      <c r="I18" s="13">
        <f>(D18+F18+H18)</f>
        <v>150000</v>
      </c>
    </row>
    <row r="19" spans="1:9" x14ac:dyDescent="0.4">
      <c r="A19" s="6" t="s">
        <v>59</v>
      </c>
      <c r="B19" s="13">
        <v>3000</v>
      </c>
      <c r="C19" s="6">
        <v>0.5</v>
      </c>
      <c r="D19" s="13">
        <f>(D$3*C19*B19)</f>
        <v>45000</v>
      </c>
      <c r="E19" s="6">
        <v>1</v>
      </c>
      <c r="F19" s="13">
        <f>(F$3*E19*B19)</f>
        <v>90000</v>
      </c>
      <c r="G19" s="6" t="s">
        <v>0</v>
      </c>
      <c r="H19" s="13" t="s">
        <v>0</v>
      </c>
      <c r="I19" s="13">
        <f>(D19+F19)</f>
        <v>135000</v>
      </c>
    </row>
    <row r="20" spans="1:9" x14ac:dyDescent="0.4">
      <c r="A20" s="6" t="s">
        <v>60</v>
      </c>
      <c r="B20" s="13">
        <v>4000</v>
      </c>
      <c r="C20" s="6">
        <v>0</v>
      </c>
      <c r="D20" s="13">
        <f>(D$3*C20*B20)</f>
        <v>0</v>
      </c>
      <c r="E20" s="6">
        <v>0</v>
      </c>
      <c r="F20" s="13">
        <f>(F$3*E20*B20)</f>
        <v>0</v>
      </c>
      <c r="G20" s="6">
        <v>1</v>
      </c>
      <c r="H20" s="13">
        <f>(H$3*G20*B20)</f>
        <v>32000</v>
      </c>
      <c r="I20" s="13">
        <f>(D20+F20+H20)</f>
        <v>32000</v>
      </c>
    </row>
    <row r="21" spans="1:9" x14ac:dyDescent="0.4">
      <c r="A21" s="6"/>
      <c r="B21" s="13"/>
      <c r="C21" s="6"/>
      <c r="D21" s="13"/>
      <c r="E21" s="6"/>
      <c r="F21" s="13"/>
      <c r="G21" s="6"/>
      <c r="H21" s="13"/>
      <c r="I21" s="13" t="s">
        <v>0</v>
      </c>
    </row>
    <row r="22" spans="1:9" x14ac:dyDescent="0.4">
      <c r="A22" s="7" t="s">
        <v>76</v>
      </c>
      <c r="B22" s="13"/>
      <c r="C22" s="6"/>
      <c r="D22" s="13" t="s">
        <v>0</v>
      </c>
      <c r="E22" s="6"/>
      <c r="F22" s="13" t="s">
        <v>0</v>
      </c>
      <c r="G22" s="6"/>
      <c r="H22" s="13"/>
      <c r="I22" s="13" t="s">
        <v>0</v>
      </c>
    </row>
    <row r="23" spans="1:9" x14ac:dyDescent="0.4">
      <c r="A23" s="6" t="s">
        <v>55</v>
      </c>
      <c r="B23" s="13">
        <v>600</v>
      </c>
      <c r="C23" s="6">
        <v>5</v>
      </c>
      <c r="D23" s="13">
        <f>(D$3*C23*B23)</f>
        <v>90000</v>
      </c>
      <c r="E23" s="6">
        <v>5</v>
      </c>
      <c r="F23" s="13">
        <f>(F$3*E23*B23)</f>
        <v>90000</v>
      </c>
      <c r="G23" s="6"/>
      <c r="H23" s="13"/>
      <c r="I23" s="13">
        <f>(D23+F23+H23)</f>
        <v>180000</v>
      </c>
    </row>
    <row r="24" spans="1:9" x14ac:dyDescent="0.4">
      <c r="A24" s="6" t="s">
        <v>63</v>
      </c>
      <c r="B24" s="13">
        <v>250</v>
      </c>
      <c r="C24" s="6">
        <v>50</v>
      </c>
      <c r="D24" s="13">
        <f>(D$3*C24*B24)</f>
        <v>375000</v>
      </c>
      <c r="E24" s="6">
        <v>50</v>
      </c>
      <c r="F24" s="13">
        <f>(F$3*E24*B24)</f>
        <v>375000</v>
      </c>
      <c r="G24" s="6"/>
      <c r="H24" s="13"/>
      <c r="I24" s="13">
        <f>(D24+F24+H24)</f>
        <v>750000</v>
      </c>
    </row>
    <row r="25" spans="1:9" x14ac:dyDescent="0.4">
      <c r="A25" s="6" t="s">
        <v>75</v>
      </c>
      <c r="B25" s="13">
        <v>200</v>
      </c>
      <c r="C25" s="6">
        <v>50</v>
      </c>
      <c r="D25" s="13">
        <f>(D$3*C25*B25)</f>
        <v>300000</v>
      </c>
      <c r="E25" s="6">
        <v>50</v>
      </c>
      <c r="F25" s="13">
        <f>(F$3*E25*B25)</f>
        <v>300000</v>
      </c>
      <c r="G25" s="6"/>
      <c r="H25" s="13"/>
      <c r="I25" s="13">
        <f>(D25+F25+H25)</f>
        <v>600000</v>
      </c>
    </row>
    <row r="26" spans="1:9" x14ac:dyDescent="0.4">
      <c r="A26" s="6"/>
      <c r="B26" s="13"/>
      <c r="C26" s="6"/>
      <c r="D26" s="13"/>
      <c r="E26" s="6"/>
      <c r="F26" s="13"/>
      <c r="G26" s="6"/>
      <c r="H26" s="13"/>
      <c r="I26" s="13" t="s">
        <v>0</v>
      </c>
    </row>
    <row r="27" spans="1:9" x14ac:dyDescent="0.4">
      <c r="A27" s="7" t="s">
        <v>20</v>
      </c>
      <c r="B27" s="13"/>
      <c r="C27" s="6"/>
      <c r="D27" s="13"/>
      <c r="E27" s="6"/>
      <c r="F27" s="13"/>
      <c r="G27" s="6"/>
      <c r="H27" s="13"/>
      <c r="I27" s="13" t="s">
        <v>0</v>
      </c>
    </row>
    <row r="28" spans="1:9" x14ac:dyDescent="0.4">
      <c r="A28" s="6" t="s">
        <v>28</v>
      </c>
      <c r="B28" s="13">
        <v>25000</v>
      </c>
      <c r="C28" s="6">
        <v>0.25</v>
      </c>
      <c r="D28" s="13">
        <f t="shared" ref="D28:D33" si="0">(D$3*C28*B28)</f>
        <v>187500</v>
      </c>
      <c r="E28" s="6">
        <v>0.5</v>
      </c>
      <c r="F28" s="13">
        <f t="shared" ref="F28:F33" si="1">(F$3*E28*B28)</f>
        <v>375000</v>
      </c>
      <c r="G28" s="6"/>
      <c r="H28" s="13"/>
      <c r="I28" s="13">
        <f t="shared" ref="I28:I33" si="2">(D28+F28+H28)</f>
        <v>562500</v>
      </c>
    </row>
    <row r="29" spans="1:9" x14ac:dyDescent="0.4">
      <c r="A29" s="6" t="s">
        <v>14</v>
      </c>
      <c r="B29" s="13">
        <v>4000</v>
      </c>
      <c r="C29" s="6">
        <v>0.5</v>
      </c>
      <c r="D29" s="13">
        <f t="shared" si="0"/>
        <v>60000</v>
      </c>
      <c r="E29" s="6">
        <v>1</v>
      </c>
      <c r="F29" s="13">
        <f t="shared" si="1"/>
        <v>120000</v>
      </c>
      <c r="G29" s="6"/>
      <c r="H29" s="13"/>
      <c r="I29" s="13">
        <f t="shared" si="2"/>
        <v>180000</v>
      </c>
    </row>
    <row r="30" spans="1:9" x14ac:dyDescent="0.4">
      <c r="A30" s="6" t="s">
        <v>13</v>
      </c>
      <c r="B30" s="13">
        <v>2000</v>
      </c>
      <c r="C30" s="6">
        <v>5</v>
      </c>
      <c r="D30" s="13">
        <f t="shared" si="0"/>
        <v>300000</v>
      </c>
      <c r="E30" s="6">
        <v>10</v>
      </c>
      <c r="F30" s="13">
        <f t="shared" si="1"/>
        <v>600000</v>
      </c>
      <c r="G30" s="6"/>
      <c r="H30" s="13"/>
      <c r="I30" s="13">
        <f t="shared" si="2"/>
        <v>900000</v>
      </c>
    </row>
    <row r="31" spans="1:9" x14ac:dyDescent="0.4">
      <c r="A31" s="6" t="s">
        <v>16</v>
      </c>
      <c r="B31" s="13">
        <v>300</v>
      </c>
      <c r="C31" s="6">
        <v>0</v>
      </c>
      <c r="D31" s="13">
        <f t="shared" si="0"/>
        <v>0</v>
      </c>
      <c r="E31" s="6">
        <v>10</v>
      </c>
      <c r="F31" s="13">
        <f t="shared" si="1"/>
        <v>90000</v>
      </c>
      <c r="G31" s="6"/>
      <c r="H31" s="13"/>
      <c r="I31" s="13">
        <f t="shared" si="2"/>
        <v>90000</v>
      </c>
    </row>
    <row r="32" spans="1:9" x14ac:dyDescent="0.4">
      <c r="A32" s="6" t="s">
        <v>35</v>
      </c>
      <c r="B32" s="13">
        <v>3500</v>
      </c>
      <c r="C32" s="6">
        <v>2</v>
      </c>
      <c r="D32" s="13">
        <f t="shared" si="0"/>
        <v>210000</v>
      </c>
      <c r="E32" s="6">
        <v>2</v>
      </c>
      <c r="F32" s="13">
        <f t="shared" si="1"/>
        <v>210000</v>
      </c>
      <c r="G32" s="6"/>
      <c r="H32" s="13"/>
      <c r="I32" s="13">
        <f t="shared" si="2"/>
        <v>420000</v>
      </c>
    </row>
    <row r="33" spans="1:9" x14ac:dyDescent="0.4">
      <c r="A33" s="6" t="s">
        <v>44</v>
      </c>
      <c r="B33" s="13">
        <v>15000</v>
      </c>
      <c r="C33" s="6">
        <v>0</v>
      </c>
      <c r="D33" s="13">
        <f t="shared" si="0"/>
        <v>0</v>
      </c>
      <c r="E33" s="6">
        <v>0</v>
      </c>
      <c r="F33" s="13">
        <f t="shared" si="1"/>
        <v>0</v>
      </c>
      <c r="G33" s="6">
        <v>1</v>
      </c>
      <c r="H33" s="13">
        <f>(H$3*G33*B33)</f>
        <v>120000</v>
      </c>
      <c r="I33" s="13">
        <f t="shared" si="2"/>
        <v>120000</v>
      </c>
    </row>
    <row r="34" spans="1:9" x14ac:dyDescent="0.4">
      <c r="A34" s="6"/>
      <c r="B34" s="13"/>
      <c r="C34" s="6"/>
      <c r="D34" s="13"/>
      <c r="E34" s="6"/>
      <c r="F34" s="13"/>
      <c r="G34" s="6"/>
      <c r="H34" s="13"/>
      <c r="I34" s="13" t="s">
        <v>0</v>
      </c>
    </row>
    <row r="35" spans="1:9" x14ac:dyDescent="0.4">
      <c r="A35" s="7" t="s">
        <v>70</v>
      </c>
      <c r="B35" s="13"/>
      <c r="C35" s="6"/>
      <c r="D35" s="13"/>
      <c r="E35" s="6"/>
      <c r="F35" s="13"/>
      <c r="G35" s="6"/>
      <c r="H35" s="13"/>
      <c r="I35" s="13" t="s">
        <v>0</v>
      </c>
    </row>
    <row r="36" spans="1:9" x14ac:dyDescent="0.4">
      <c r="A36" s="6" t="s">
        <v>37</v>
      </c>
      <c r="B36" s="13">
        <v>2000</v>
      </c>
      <c r="C36" s="6">
        <v>2</v>
      </c>
      <c r="D36" s="13">
        <f t="shared" ref="D36:D43" si="3">(D$3*C36*B36)</f>
        <v>120000</v>
      </c>
      <c r="E36" s="6">
        <v>3</v>
      </c>
      <c r="F36" s="13">
        <f t="shared" ref="F36:F43" si="4">(F$3*E36*B36)</f>
        <v>180000</v>
      </c>
      <c r="G36" s="6"/>
      <c r="H36" s="13" t="s">
        <v>0</v>
      </c>
      <c r="I36" s="13">
        <f>(D36+F36)</f>
        <v>300000</v>
      </c>
    </row>
    <row r="37" spans="1:9" x14ac:dyDescent="0.4">
      <c r="A37" s="6" t="s">
        <v>46</v>
      </c>
      <c r="B37" s="13">
        <v>2000</v>
      </c>
      <c r="C37" s="6">
        <v>2</v>
      </c>
      <c r="D37" s="13">
        <f t="shared" si="3"/>
        <v>120000</v>
      </c>
      <c r="E37" s="6">
        <v>3</v>
      </c>
      <c r="F37" s="13">
        <f t="shared" si="4"/>
        <v>180000</v>
      </c>
      <c r="G37" s="6">
        <v>1</v>
      </c>
      <c r="H37" s="13">
        <f>(H$3*G37*B37)</f>
        <v>16000</v>
      </c>
      <c r="I37" s="13">
        <f t="shared" ref="I36:I43" si="5">(D37+F37+H37)</f>
        <v>316000</v>
      </c>
    </row>
    <row r="38" spans="1:9" x14ac:dyDescent="0.4">
      <c r="A38" s="6" t="s">
        <v>26</v>
      </c>
      <c r="B38" s="13">
        <v>2000</v>
      </c>
      <c r="C38" s="6">
        <v>2</v>
      </c>
      <c r="D38" s="13">
        <f t="shared" si="3"/>
        <v>120000</v>
      </c>
      <c r="E38" s="6">
        <v>3</v>
      </c>
      <c r="F38" s="13">
        <f t="shared" si="4"/>
        <v>180000</v>
      </c>
      <c r="G38" s="6"/>
      <c r="H38" s="13" t="s">
        <v>0</v>
      </c>
      <c r="I38" s="13">
        <f>(D38+F38)</f>
        <v>300000</v>
      </c>
    </row>
    <row r="39" spans="1:9" x14ac:dyDescent="0.4">
      <c r="A39" s="6" t="s">
        <v>41</v>
      </c>
      <c r="B39" s="13">
        <v>2000</v>
      </c>
      <c r="C39" s="6">
        <v>2</v>
      </c>
      <c r="D39" s="13">
        <f t="shared" si="3"/>
        <v>120000</v>
      </c>
      <c r="E39" s="6">
        <v>3</v>
      </c>
      <c r="F39" s="13">
        <f t="shared" si="4"/>
        <v>180000</v>
      </c>
      <c r="G39" s="6"/>
      <c r="H39" s="13"/>
      <c r="I39" s="13">
        <f t="shared" si="5"/>
        <v>300000</v>
      </c>
    </row>
    <row r="40" spans="1:9" x14ac:dyDescent="0.4">
      <c r="A40" s="6" t="s">
        <v>52</v>
      </c>
      <c r="B40" s="13">
        <v>1000</v>
      </c>
      <c r="C40" s="6">
        <v>6</v>
      </c>
      <c r="D40" s="13">
        <f t="shared" si="3"/>
        <v>180000</v>
      </c>
      <c r="E40" s="6">
        <v>10</v>
      </c>
      <c r="F40" s="13">
        <f t="shared" si="4"/>
        <v>300000</v>
      </c>
      <c r="G40" s="6"/>
      <c r="H40" s="13"/>
      <c r="I40" s="13">
        <f t="shared" si="5"/>
        <v>480000</v>
      </c>
    </row>
    <row r="41" spans="1:9" x14ac:dyDescent="0.4">
      <c r="A41" s="6" t="s">
        <v>71</v>
      </c>
      <c r="B41" s="13">
        <v>9000</v>
      </c>
      <c r="C41" s="6">
        <v>1</v>
      </c>
      <c r="D41" s="13">
        <f t="shared" si="3"/>
        <v>270000</v>
      </c>
      <c r="E41" s="6">
        <v>1</v>
      </c>
      <c r="F41" s="13">
        <f t="shared" si="4"/>
        <v>270000</v>
      </c>
      <c r="G41" s="6"/>
      <c r="H41" s="13"/>
      <c r="I41" s="13">
        <f t="shared" si="5"/>
        <v>540000</v>
      </c>
    </row>
    <row r="42" spans="1:9" x14ac:dyDescent="0.4">
      <c r="A42" s="6" t="s">
        <v>34</v>
      </c>
      <c r="B42" s="13">
        <v>5000</v>
      </c>
      <c r="C42" s="6">
        <v>2</v>
      </c>
      <c r="D42" s="13">
        <f t="shared" si="3"/>
        <v>300000</v>
      </c>
      <c r="E42" s="6">
        <v>2</v>
      </c>
      <c r="F42" s="13">
        <f t="shared" si="4"/>
        <v>300000</v>
      </c>
      <c r="G42" s="6"/>
      <c r="H42" s="13"/>
      <c r="I42" s="13">
        <f t="shared" si="5"/>
        <v>600000</v>
      </c>
    </row>
    <row r="43" spans="1:9" x14ac:dyDescent="0.4">
      <c r="A43" s="6" t="s">
        <v>39</v>
      </c>
      <c r="B43" s="13">
        <v>1750</v>
      </c>
      <c r="C43" s="6">
        <v>4</v>
      </c>
      <c r="D43" s="13">
        <f t="shared" si="3"/>
        <v>210000</v>
      </c>
      <c r="E43" s="6">
        <v>4</v>
      </c>
      <c r="F43" s="13">
        <f t="shared" si="4"/>
        <v>210000</v>
      </c>
      <c r="G43" s="6">
        <v>1</v>
      </c>
      <c r="H43" s="13">
        <f>(H$3*G43*B43)</f>
        <v>14000</v>
      </c>
      <c r="I43" s="13">
        <f t="shared" si="5"/>
        <v>434000</v>
      </c>
    </row>
    <row r="44" spans="1:9" x14ac:dyDescent="0.4">
      <c r="A44" s="6"/>
      <c r="B44" s="13"/>
      <c r="C44" s="6"/>
      <c r="D44" s="13"/>
      <c r="E44" s="6"/>
      <c r="F44" s="13"/>
      <c r="G44" s="6"/>
      <c r="H44" s="13"/>
      <c r="I44" s="13" t="s">
        <v>0</v>
      </c>
    </row>
    <row r="45" spans="1:9" x14ac:dyDescent="0.4">
      <c r="A45" s="7" t="s">
        <v>30</v>
      </c>
      <c r="B45" s="13"/>
      <c r="C45" s="6"/>
      <c r="D45" s="13"/>
      <c r="E45" s="6"/>
      <c r="F45" s="13"/>
      <c r="G45" s="6"/>
      <c r="H45" s="13"/>
      <c r="I45" s="13" t="s">
        <v>0</v>
      </c>
    </row>
    <row r="46" spans="1:9" x14ac:dyDescent="0.4">
      <c r="A46" s="6" t="s">
        <v>51</v>
      </c>
      <c r="B46" s="13">
        <v>150</v>
      </c>
      <c r="C46" s="6">
        <v>20</v>
      </c>
      <c r="D46" s="13">
        <f>(D$3*C46*B46)</f>
        <v>90000</v>
      </c>
      <c r="E46" s="6">
        <v>20</v>
      </c>
      <c r="F46" s="13">
        <f>(F$3*E46*B46)</f>
        <v>90000</v>
      </c>
      <c r="G46" s="6"/>
      <c r="H46" s="13"/>
      <c r="I46" s="13">
        <f>(D46+F46+H46)</f>
        <v>180000</v>
      </c>
    </row>
    <row r="47" spans="1:9" x14ac:dyDescent="0.4">
      <c r="A47" s="6" t="s">
        <v>22</v>
      </c>
      <c r="B47" s="13">
        <v>150</v>
      </c>
      <c r="C47" s="6">
        <v>20</v>
      </c>
      <c r="D47" s="13">
        <f>(D$3*C47*B47)</f>
        <v>90000</v>
      </c>
      <c r="E47" s="6">
        <v>20</v>
      </c>
      <c r="F47" s="13">
        <f>(F$3*E47*B47)</f>
        <v>90000</v>
      </c>
      <c r="G47" s="6"/>
      <c r="H47" s="13"/>
      <c r="I47" s="13">
        <f>(D47+F47+H47)</f>
        <v>180000</v>
      </c>
    </row>
    <row r="48" spans="1:9" x14ac:dyDescent="0.4">
      <c r="A48" s="6" t="s">
        <v>45</v>
      </c>
      <c r="B48" s="13">
        <v>250</v>
      </c>
      <c r="C48" s="6">
        <v>20</v>
      </c>
      <c r="D48" s="13">
        <f>(D$3*C48*B48)</f>
        <v>150000</v>
      </c>
      <c r="E48" s="6">
        <v>20</v>
      </c>
      <c r="F48" s="13">
        <f>(F$3*E48*B48)</f>
        <v>150000</v>
      </c>
      <c r="G48" s="6"/>
      <c r="H48" s="13"/>
      <c r="I48" s="13">
        <f>(D48+F48+H48)</f>
        <v>300000</v>
      </c>
    </row>
    <row r="49" spans="1:9" x14ac:dyDescent="0.4">
      <c r="A49" s="6"/>
      <c r="B49" s="13"/>
      <c r="C49" s="6"/>
      <c r="D49" s="13"/>
      <c r="E49" s="6"/>
      <c r="F49" s="13"/>
      <c r="G49" s="6"/>
      <c r="H49" s="13"/>
      <c r="I49" s="13" t="s">
        <v>0</v>
      </c>
    </row>
    <row r="50" spans="1:9" x14ac:dyDescent="0.4">
      <c r="A50" s="7" t="s">
        <v>36</v>
      </c>
      <c r="B50" s="13"/>
      <c r="C50" s="6"/>
      <c r="D50" s="13"/>
      <c r="E50" s="6"/>
      <c r="F50" s="13"/>
      <c r="G50" s="6"/>
      <c r="H50" s="13"/>
      <c r="I50" s="13" t="s">
        <v>0</v>
      </c>
    </row>
    <row r="51" spans="1:9" x14ac:dyDescent="0.4">
      <c r="A51" s="6" t="s">
        <v>25</v>
      </c>
      <c r="B51" s="13">
        <v>25000</v>
      </c>
      <c r="C51" s="6">
        <v>1</v>
      </c>
      <c r="D51" s="13">
        <f>(D$3*C51*B51)</f>
        <v>750000</v>
      </c>
      <c r="E51" s="6">
        <v>1</v>
      </c>
      <c r="F51" s="13">
        <f>(F$3*E51*B51)</f>
        <v>750000</v>
      </c>
      <c r="G51" s="6"/>
      <c r="H51" s="13" t="s">
        <v>0</v>
      </c>
      <c r="I51" s="13">
        <f>(D51+F51)</f>
        <v>1500000</v>
      </c>
    </row>
    <row r="52" spans="1:9" x14ac:dyDescent="0.4">
      <c r="A52" s="6" t="s">
        <v>15</v>
      </c>
      <c r="B52" s="13">
        <v>1250</v>
      </c>
      <c r="C52" s="6">
        <v>20</v>
      </c>
      <c r="D52" s="13">
        <f>(D$3*C52*B52)</f>
        <v>750000</v>
      </c>
      <c r="E52" s="6">
        <v>40</v>
      </c>
      <c r="F52" s="13">
        <f>(F$3*E52*B52)</f>
        <v>1500000</v>
      </c>
      <c r="G52" s="6"/>
      <c r="H52" s="13" t="s">
        <v>0</v>
      </c>
      <c r="I52" s="13">
        <f>(D52+F52)</f>
        <v>2250000</v>
      </c>
    </row>
    <row r="53" spans="1:9" x14ac:dyDescent="0.4">
      <c r="A53" s="6" t="s">
        <v>33</v>
      </c>
      <c r="B53" s="13">
        <v>150000</v>
      </c>
      <c r="C53" s="6">
        <v>0</v>
      </c>
      <c r="D53" s="13">
        <f>(D$3*C53*B53)</f>
        <v>0</v>
      </c>
      <c r="E53" s="6">
        <v>0</v>
      </c>
      <c r="F53" s="13">
        <f>(F$3*E53*B53)</f>
        <v>0</v>
      </c>
      <c r="G53" s="6">
        <v>4</v>
      </c>
      <c r="H53" s="13">
        <f>(B53*G53)</f>
        <v>600000</v>
      </c>
      <c r="I53" s="13">
        <f>(B53*G53)</f>
        <v>600000</v>
      </c>
    </row>
    <row r="54" spans="1:9" x14ac:dyDescent="0.4">
      <c r="A54" s="6"/>
      <c r="B54" s="13"/>
      <c r="C54" s="6"/>
      <c r="D54" s="13"/>
      <c r="E54" s="6"/>
      <c r="F54" s="13"/>
      <c r="G54" s="6"/>
      <c r="H54" s="13"/>
      <c r="I54" s="13"/>
    </row>
    <row r="55" spans="1:9" x14ac:dyDescent="0.4">
      <c r="A55" s="7" t="s">
        <v>47</v>
      </c>
      <c r="B55" s="13"/>
      <c r="C55" s="6"/>
      <c r="D55" s="13"/>
      <c r="E55" s="6"/>
      <c r="F55" s="13"/>
      <c r="G55" s="6"/>
      <c r="H55" s="13"/>
      <c r="I55" s="13"/>
    </row>
    <row r="56" spans="1:9" x14ac:dyDescent="0.4">
      <c r="A56" s="6" t="s">
        <v>40</v>
      </c>
      <c r="B56" s="13">
        <v>7000</v>
      </c>
      <c r="C56" s="6">
        <v>0.5</v>
      </c>
      <c r="D56" s="13">
        <f>(D$3*C56*B56)</f>
        <v>105000</v>
      </c>
      <c r="E56" s="6">
        <v>0.5</v>
      </c>
      <c r="F56" s="13">
        <f>(F$3*E56*B56)</f>
        <v>105000</v>
      </c>
      <c r="G56" s="6"/>
      <c r="H56" s="13"/>
      <c r="I56" s="13">
        <f>(D56+F56+H$56)</f>
        <v>210000</v>
      </c>
    </row>
    <row r="57" spans="1:9" x14ac:dyDescent="0.4">
      <c r="A57" s="6" t="s">
        <v>32</v>
      </c>
      <c r="B57" s="13">
        <v>200</v>
      </c>
      <c r="C57" s="6">
        <v>10</v>
      </c>
      <c r="D57" s="13">
        <f>(D$3*C57*B57)</f>
        <v>60000</v>
      </c>
      <c r="E57" s="6">
        <v>10</v>
      </c>
      <c r="F57" s="13">
        <f>(F$3*E57*B57)</f>
        <v>60000</v>
      </c>
      <c r="G57" s="6"/>
      <c r="H57" s="13"/>
      <c r="I57" s="13">
        <f>(D57+F57+H$56)</f>
        <v>120000</v>
      </c>
    </row>
    <row r="58" spans="1:9" x14ac:dyDescent="0.4">
      <c r="A58" s="6" t="s">
        <v>27</v>
      </c>
      <c r="B58" s="13">
        <v>1000</v>
      </c>
      <c r="C58" s="6">
        <v>4</v>
      </c>
      <c r="D58" s="13">
        <f>(D$3*C58*B58)</f>
        <v>120000</v>
      </c>
      <c r="E58" s="6">
        <v>4</v>
      </c>
      <c r="F58" s="13">
        <f>(F$3*E58*B58)</f>
        <v>120000</v>
      </c>
      <c r="G58" s="6" t="s">
        <v>0</v>
      </c>
      <c r="H58" s="13" t="s">
        <v>1</v>
      </c>
      <c r="I58" s="13">
        <f>(D58+F58)</f>
        <v>240000</v>
      </c>
    </row>
    <row r="59" spans="1:9" x14ac:dyDescent="0.4">
      <c r="A59" s="6"/>
      <c r="B59" s="13"/>
      <c r="C59" s="6"/>
      <c r="D59" s="13"/>
      <c r="E59" s="6"/>
      <c r="F59" s="13"/>
      <c r="G59" s="6"/>
      <c r="H59" s="13"/>
      <c r="I59" s="13"/>
    </row>
    <row r="60" spans="1:9" x14ac:dyDescent="0.4">
      <c r="A60" s="7" t="s">
        <v>50</v>
      </c>
      <c r="B60" s="13"/>
      <c r="C60" s="6"/>
      <c r="D60" s="13"/>
      <c r="E60" s="6"/>
      <c r="F60" s="13"/>
      <c r="G60" s="6"/>
      <c r="H60" s="13"/>
      <c r="I60" s="6"/>
    </row>
    <row r="61" spans="1:9" x14ac:dyDescent="0.4">
      <c r="A61" s="6" t="s">
        <v>57</v>
      </c>
      <c r="B61" s="13">
        <v>3400</v>
      </c>
      <c r="C61" s="6">
        <v>1</v>
      </c>
      <c r="D61" s="13">
        <f>(D$3*C61*B61)</f>
        <v>102000</v>
      </c>
      <c r="E61" s="6">
        <v>1</v>
      </c>
      <c r="F61" s="13">
        <f>(F$3*E61*B61)</f>
        <v>102000</v>
      </c>
      <c r="G61" s="6"/>
      <c r="H61" s="13" t="s">
        <v>0</v>
      </c>
      <c r="I61" s="13">
        <f>(D61+F61)</f>
        <v>204000</v>
      </c>
    </row>
    <row r="62" spans="1:9" x14ac:dyDescent="0.4">
      <c r="A62" s="6" t="s">
        <v>56</v>
      </c>
      <c r="B62" s="13">
        <v>3351.57</v>
      </c>
      <c r="C62" s="6">
        <v>1</v>
      </c>
      <c r="D62" s="13">
        <f>(D$3*C62*B62)</f>
        <v>100547.1</v>
      </c>
      <c r="E62" s="6">
        <v>1</v>
      </c>
      <c r="F62" s="13">
        <f>(F$3*E62*B62)</f>
        <v>100547.1</v>
      </c>
      <c r="G62" s="6"/>
      <c r="H62" s="13" t="s">
        <v>0</v>
      </c>
      <c r="I62" s="13">
        <f>(D62+F62+H$60)</f>
        <v>201094.2</v>
      </c>
    </row>
    <row r="63" spans="1:9" x14ac:dyDescent="0.4">
      <c r="A63" s="6"/>
      <c r="B63" s="13"/>
      <c r="C63" s="6"/>
      <c r="D63" s="13"/>
      <c r="E63" s="6"/>
      <c r="F63" s="13"/>
      <c r="G63" s="6"/>
      <c r="H63" s="13"/>
      <c r="I63" s="6"/>
    </row>
    <row r="64" spans="1:9" x14ac:dyDescent="0.4">
      <c r="A64" s="7" t="s">
        <v>12</v>
      </c>
      <c r="B64" s="13" t="s">
        <v>0</v>
      </c>
      <c r="C64" s="6"/>
      <c r="D64" s="13">
        <f>SUM(D7:D61)*0.05</f>
        <v>324225</v>
      </c>
      <c r="E64" s="6"/>
      <c r="F64" s="13">
        <f>SUM(F7:F61)*0.05</f>
        <v>530850</v>
      </c>
      <c r="G64" s="6"/>
      <c r="H64" s="13">
        <f>SUM(H7:H61)*0.05</f>
        <v>51100</v>
      </c>
      <c r="I64" s="13">
        <f>(D64+F64+H64)</f>
        <v>906175</v>
      </c>
    </row>
    <row r="65" spans="1:9" x14ac:dyDescent="0.4">
      <c r="A65" s="6"/>
      <c r="B65" s="13"/>
      <c r="C65" s="6"/>
      <c r="D65" s="13"/>
      <c r="E65" s="6"/>
      <c r="F65" s="13"/>
      <c r="G65" s="6"/>
      <c r="H65" s="13"/>
      <c r="I65" s="6"/>
    </row>
    <row r="66" spans="1:9" x14ac:dyDescent="0.4">
      <c r="A66" s="7" t="s">
        <v>65</v>
      </c>
      <c r="B66" s="13" t="s">
        <v>0</v>
      </c>
      <c r="C66" s="6"/>
      <c r="D66" s="13">
        <f>SUM(D7:D64)</f>
        <v>6909272.0999999996</v>
      </c>
      <c r="E66" s="6"/>
      <c r="F66" s="13">
        <f>SUM(F7:F64)</f>
        <v>11248397.1</v>
      </c>
      <c r="G66" s="6"/>
      <c r="H66" s="13">
        <f>SUM(H7:H64)</f>
        <v>1073100</v>
      </c>
      <c r="I66" s="13">
        <f>SUM(I7:I64)</f>
        <v>19230769.199999999</v>
      </c>
    </row>
    <row r="67" spans="1:9" x14ac:dyDescent="0.4">
      <c r="A67" s="6"/>
      <c r="B67" s="13"/>
      <c r="C67" s="6"/>
      <c r="D67" s="13" t="s">
        <v>0</v>
      </c>
      <c r="E67" s="6"/>
      <c r="F67" s="13"/>
      <c r="G67" s="6"/>
      <c r="H67" s="16" t="s">
        <v>0</v>
      </c>
      <c r="I67" s="6"/>
    </row>
    <row r="68" spans="1:9" x14ac:dyDescent="0.4">
      <c r="A68" s="7" t="s">
        <v>49</v>
      </c>
      <c r="B68" s="13"/>
      <c r="C68" s="6"/>
      <c r="D68" s="13"/>
      <c r="E68" s="6"/>
      <c r="F68" s="13"/>
      <c r="G68" s="6"/>
      <c r="H68" s="13" t="s">
        <v>0</v>
      </c>
      <c r="I68" s="13" t="s">
        <v>0</v>
      </c>
    </row>
    <row r="69" spans="1:9" x14ac:dyDescent="0.4">
      <c r="A69" s="6" t="s">
        <v>19</v>
      </c>
      <c r="B69" s="13"/>
      <c r="C69" s="6"/>
      <c r="D69" s="13"/>
      <c r="E69" s="6"/>
      <c r="F69" s="13"/>
      <c r="G69" s="6"/>
      <c r="H69" s="13" t="s">
        <v>0</v>
      </c>
      <c r="I69" s="13">
        <f>(I66*0.15)</f>
        <v>2884615.38</v>
      </c>
    </row>
    <row r="70" spans="1:9" x14ac:dyDescent="0.4">
      <c r="A70" s="6" t="s">
        <v>31</v>
      </c>
      <c r="B70" s="13"/>
      <c r="C70" s="6"/>
      <c r="D70" s="13"/>
      <c r="E70" s="6"/>
      <c r="F70" s="13"/>
      <c r="G70" s="6"/>
      <c r="H70" s="13"/>
      <c r="I70" s="13">
        <f>(I66*0.15)</f>
        <v>2884615.38</v>
      </c>
    </row>
    <row r="71" spans="1:9" x14ac:dyDescent="0.4">
      <c r="A71" s="6"/>
      <c r="B71" s="13"/>
      <c r="C71" s="6"/>
      <c r="D71" s="13"/>
      <c r="E71" s="6"/>
      <c r="F71" s="13"/>
      <c r="G71" s="6"/>
      <c r="H71" s="13"/>
      <c r="I71" s="13"/>
    </row>
    <row r="72" spans="1:9" x14ac:dyDescent="0.4">
      <c r="A72" s="7" t="s">
        <v>21</v>
      </c>
      <c r="B72" s="13"/>
      <c r="C72" s="6"/>
      <c r="D72" s="13"/>
      <c r="E72" s="6"/>
      <c r="F72" s="13"/>
      <c r="G72" s="6"/>
      <c r="H72" s="13"/>
      <c r="I72" s="17">
        <f>SUM(I66:I70)</f>
        <v>24999999.959999997</v>
      </c>
    </row>
    <row r="73" spans="1:9" x14ac:dyDescent="0.4">
      <c r="A73" s="6" t="s">
        <v>42</v>
      </c>
      <c r="B73" s="13"/>
      <c r="C73" s="6"/>
      <c r="D73" s="16">
        <f>(D66/I66)</f>
        <v>0.35928214977485146</v>
      </c>
      <c r="E73" s="16" t="s">
        <v>0</v>
      </c>
      <c r="F73" s="16">
        <f>(F66/I66)</f>
        <v>0.58491665013586669</v>
      </c>
      <c r="G73" s="16" t="s">
        <v>0</v>
      </c>
      <c r="H73" s="16">
        <f>(H66/I66)</f>
        <v>5.5801200089281924E-2</v>
      </c>
      <c r="I73" s="6"/>
    </row>
    <row r="74" spans="1:9" x14ac:dyDescent="0.4">
      <c r="A74" s="6" t="s">
        <v>18</v>
      </c>
      <c r="B74" s="13"/>
      <c r="C74" s="6"/>
      <c r="D74" s="13">
        <f>(D66/(D3*5))</f>
        <v>46061.813999999998</v>
      </c>
      <c r="E74" s="13" t="s">
        <v>0</v>
      </c>
      <c r="F74" s="13">
        <f>(F66/(F3*5))</f>
        <v>74989.313999999998</v>
      </c>
      <c r="G74" s="13" t="s">
        <v>0</v>
      </c>
      <c r="H74" s="13">
        <f>(H66/6)</f>
        <v>178850</v>
      </c>
      <c r="I74" s="6"/>
    </row>
    <row r="75" spans="1:9" x14ac:dyDescent="0.4">
      <c r="A75" s="6"/>
      <c r="B75" s="13"/>
      <c r="C75" s="6"/>
      <c r="D75" s="13"/>
      <c r="E75" s="13" t="s">
        <v>0</v>
      </c>
      <c r="F75" s="13"/>
      <c r="G75" s="13" t="s">
        <v>0</v>
      </c>
      <c r="H75" s="13"/>
      <c r="I75" s="6"/>
    </row>
    <row r="76" spans="1:9" ht="35.4" x14ac:dyDescent="0.6">
      <c r="A76" s="9" t="s">
        <v>67</v>
      </c>
      <c r="B76" s="13"/>
      <c r="C76" s="34" t="s">
        <v>23</v>
      </c>
      <c r="D76" s="33"/>
      <c r="E76" s="34" t="s">
        <v>24</v>
      </c>
      <c r="F76" s="33"/>
      <c r="G76" s="32" t="s">
        <v>17</v>
      </c>
      <c r="H76" s="33"/>
      <c r="I76" s="10" t="s">
        <v>68</v>
      </c>
    </row>
    <row r="77" spans="1:9" x14ac:dyDescent="0.4">
      <c r="A77" s="10" t="s">
        <v>9</v>
      </c>
      <c r="B77" s="13"/>
      <c r="C77" s="6"/>
      <c r="D77" s="10">
        <v>30</v>
      </c>
      <c r="E77" s="10"/>
      <c r="F77" s="10">
        <v>30</v>
      </c>
      <c r="G77" s="10"/>
      <c r="H77" s="10">
        <v>8</v>
      </c>
      <c r="I77" s="6"/>
    </row>
    <row r="78" spans="1:9" x14ac:dyDescent="0.4">
      <c r="A78" s="6"/>
      <c r="B78" s="13"/>
      <c r="C78" s="6"/>
      <c r="D78" s="13"/>
      <c r="E78" s="6"/>
      <c r="F78" s="13"/>
      <c r="G78" s="6"/>
      <c r="H78" s="13"/>
      <c r="I78" s="6"/>
    </row>
    <row r="79" spans="1:9" x14ac:dyDescent="0.4">
      <c r="A79" s="7" t="s">
        <v>66</v>
      </c>
      <c r="B79" s="13"/>
      <c r="C79" s="6"/>
      <c r="D79" s="1">
        <f>SUM(D7:D10)</f>
        <v>810000</v>
      </c>
      <c r="E79" s="1"/>
      <c r="F79" s="1">
        <f>SUM(F7:F10)</f>
        <v>1950000</v>
      </c>
      <c r="G79" s="1"/>
      <c r="H79" s="1">
        <f>SUM(H7:H10)</f>
        <v>200000</v>
      </c>
      <c r="I79" s="1">
        <f t="shared" ref="I79:I90" si="6">(D79+F79+H79)</f>
        <v>2960000</v>
      </c>
    </row>
    <row r="80" spans="1:9" x14ac:dyDescent="0.4">
      <c r="A80" s="7" t="s">
        <v>54</v>
      </c>
      <c r="B80" s="13"/>
      <c r="C80" s="6"/>
      <c r="D80" s="1">
        <f>SUM(D13:D15)</f>
        <v>450000</v>
      </c>
      <c r="E80" s="1"/>
      <c r="F80" s="1">
        <f>SUM(F13:F15)</f>
        <v>1500000</v>
      </c>
      <c r="G80" s="1"/>
      <c r="H80" s="1">
        <f>SUM(H13:H15)</f>
        <v>40000</v>
      </c>
      <c r="I80" s="1">
        <f t="shared" si="6"/>
        <v>1990000</v>
      </c>
    </row>
    <row r="81" spans="1:9" x14ac:dyDescent="0.4">
      <c r="A81" s="7" t="s">
        <v>62</v>
      </c>
      <c r="B81" s="13"/>
      <c r="C81" s="6"/>
      <c r="D81" s="1">
        <f>SUM(D18:D20)</f>
        <v>45000</v>
      </c>
      <c r="E81" s="1"/>
      <c r="F81" s="1">
        <f>SUM(F18:F20)</f>
        <v>240000</v>
      </c>
      <c r="G81" s="1"/>
      <c r="H81" s="1">
        <f>SUM(H18:H20)</f>
        <v>32000</v>
      </c>
      <c r="I81" s="1">
        <f t="shared" si="6"/>
        <v>317000</v>
      </c>
    </row>
    <row r="82" spans="1:9" x14ac:dyDescent="0.4">
      <c r="A82" s="7" t="s">
        <v>76</v>
      </c>
      <c r="B82" s="13"/>
      <c r="C82" s="6"/>
      <c r="D82" s="1">
        <f>SUM(D23:D25)</f>
        <v>765000</v>
      </c>
      <c r="E82" s="1"/>
      <c r="F82" s="1">
        <f>SUM(F23:F25)</f>
        <v>765000</v>
      </c>
      <c r="G82" s="1"/>
      <c r="H82" s="1">
        <f>SUM(H23:H25)</f>
        <v>0</v>
      </c>
      <c r="I82" s="1">
        <f t="shared" si="6"/>
        <v>1530000</v>
      </c>
    </row>
    <row r="83" spans="1:9" x14ac:dyDescent="0.4">
      <c r="A83" s="7" t="s">
        <v>20</v>
      </c>
      <c r="B83" s="13"/>
      <c r="C83" s="6"/>
      <c r="D83" s="1">
        <f>SUM(D28:D33)</f>
        <v>757500</v>
      </c>
      <c r="E83" s="1"/>
      <c r="F83" s="1">
        <f>SUM(F28:F33)</f>
        <v>1395000</v>
      </c>
      <c r="G83" s="1"/>
      <c r="H83" s="1">
        <f>SUM(H28:H33)</f>
        <v>120000</v>
      </c>
      <c r="I83" s="1">
        <f t="shared" si="6"/>
        <v>2272500</v>
      </c>
    </row>
    <row r="84" spans="1:9" x14ac:dyDescent="0.4">
      <c r="A84" s="7" t="s">
        <v>70</v>
      </c>
      <c r="B84" s="13"/>
      <c r="C84" s="6"/>
      <c r="D84" s="1">
        <f>SUM(D36:D43)</f>
        <v>1440000</v>
      </c>
      <c r="E84" s="1"/>
      <c r="F84" s="1">
        <f>SUM(F36:F43)</f>
        <v>1800000</v>
      </c>
      <c r="G84" s="1"/>
      <c r="H84" s="1">
        <f>SUM(H36:H43)</f>
        <v>30000</v>
      </c>
      <c r="I84" s="1">
        <f t="shared" si="6"/>
        <v>3270000</v>
      </c>
    </row>
    <row r="85" spans="1:9" x14ac:dyDescent="0.4">
      <c r="A85" s="7" t="s">
        <v>30</v>
      </c>
      <c r="B85" s="13"/>
      <c r="C85" s="6"/>
      <c r="D85" s="1">
        <f>SUM($D46:$D48)</f>
        <v>330000</v>
      </c>
      <c r="E85" s="1"/>
      <c r="F85" s="1">
        <f>SUM(F46:F48)</f>
        <v>330000</v>
      </c>
      <c r="G85" s="1"/>
      <c r="H85" s="1">
        <v>0</v>
      </c>
      <c r="I85" s="1">
        <f t="shared" si="6"/>
        <v>660000</v>
      </c>
    </row>
    <row r="86" spans="1:9" x14ac:dyDescent="0.4">
      <c r="A86" s="7" t="s">
        <v>36</v>
      </c>
      <c r="B86" s="13"/>
      <c r="C86" s="6"/>
      <c r="D86" s="1">
        <f>SUM(D51:D53)</f>
        <v>1500000</v>
      </c>
      <c r="E86" s="1"/>
      <c r="F86" s="1">
        <f>SUM(F51:F53)</f>
        <v>2250000</v>
      </c>
      <c r="G86" s="1"/>
      <c r="H86" s="1">
        <f>SUM(H51:H53)</f>
        <v>600000</v>
      </c>
      <c r="I86" s="1">
        <f t="shared" si="6"/>
        <v>4350000</v>
      </c>
    </row>
    <row r="87" spans="1:9" x14ac:dyDescent="0.4">
      <c r="A87" s="7" t="s">
        <v>48</v>
      </c>
      <c r="B87" s="13"/>
      <c r="C87" s="6"/>
      <c r="D87" s="1">
        <f>SUM(D56:D58)</f>
        <v>285000</v>
      </c>
      <c r="E87" s="1"/>
      <c r="F87" s="1">
        <f>SUM(F56:F58)</f>
        <v>285000</v>
      </c>
      <c r="G87" s="1"/>
      <c r="H87" s="1">
        <f>SUM(H56:H58)</f>
        <v>0</v>
      </c>
      <c r="I87" s="1">
        <f t="shared" si="6"/>
        <v>570000</v>
      </c>
    </row>
    <row r="88" spans="1:9" x14ac:dyDescent="0.4">
      <c r="A88" s="7" t="s">
        <v>50</v>
      </c>
      <c r="B88" s="13"/>
      <c r="C88" s="6"/>
      <c r="D88" s="1">
        <f>(D61+D62)</f>
        <v>202547.1</v>
      </c>
      <c r="E88" s="1"/>
      <c r="F88" s="1">
        <f>SUM(F61:F62)</f>
        <v>202547.1</v>
      </c>
      <c r="G88" s="1"/>
      <c r="H88" s="1">
        <f>SUM(H61:H62)</f>
        <v>0</v>
      </c>
      <c r="I88" s="1">
        <f t="shared" si="6"/>
        <v>405094.2</v>
      </c>
    </row>
    <row r="89" spans="1:9" x14ac:dyDescent="0.4">
      <c r="A89" s="7" t="s">
        <v>12</v>
      </c>
      <c r="B89" s="13"/>
      <c r="C89" s="6"/>
      <c r="D89" s="1">
        <f>(D64)</f>
        <v>324225</v>
      </c>
      <c r="E89" s="1"/>
      <c r="F89" s="1">
        <f>(F64)</f>
        <v>530850</v>
      </c>
      <c r="G89" s="1"/>
      <c r="H89" s="1">
        <f>(H64)</f>
        <v>51100</v>
      </c>
      <c r="I89" s="1">
        <f t="shared" si="6"/>
        <v>906175</v>
      </c>
    </row>
    <row r="90" spans="1:9" x14ac:dyDescent="0.4">
      <c r="A90" s="2" t="s">
        <v>65</v>
      </c>
      <c r="B90" s="13"/>
      <c r="C90" s="6"/>
      <c r="D90" s="1">
        <f>SUM(D79:D89)</f>
        <v>6909272.0999999996</v>
      </c>
      <c r="E90" s="1"/>
      <c r="F90" s="1">
        <f>SUM(F79:F89)</f>
        <v>11248397.1</v>
      </c>
      <c r="G90" s="1"/>
      <c r="H90" s="1">
        <f>SUM(H79:H89)</f>
        <v>1073100</v>
      </c>
      <c r="I90" s="1">
        <f t="shared" si="6"/>
        <v>19230769.199999999</v>
      </c>
    </row>
    <row r="91" spans="1:9" x14ac:dyDescent="0.4">
      <c r="A91" s="7" t="s">
        <v>49</v>
      </c>
      <c r="B91" s="13"/>
      <c r="C91" s="6"/>
      <c r="D91" s="13"/>
      <c r="E91" s="6"/>
      <c r="F91" s="13"/>
      <c r="G91" s="6"/>
      <c r="H91" s="13"/>
      <c r="I91" s="1">
        <f>(I69+I70)</f>
        <v>5769230.7599999998</v>
      </c>
    </row>
    <row r="92" spans="1:9" x14ac:dyDescent="0.4">
      <c r="A92" s="7" t="s">
        <v>21</v>
      </c>
      <c r="B92" s="13"/>
      <c r="C92" s="6"/>
      <c r="D92" s="13"/>
      <c r="E92" s="6"/>
      <c r="F92" s="13"/>
      <c r="G92" s="6"/>
      <c r="H92" s="13"/>
      <c r="I92" s="12">
        <f>(I90+I91)</f>
        <v>24999999.960000001</v>
      </c>
    </row>
    <row r="93" spans="1:9" x14ac:dyDescent="0.4">
      <c r="A93" s="6"/>
      <c r="B93" s="13"/>
      <c r="C93" s="6"/>
      <c r="D93" s="13"/>
      <c r="E93" s="6"/>
      <c r="F93" s="13"/>
      <c r="G93" s="6"/>
      <c r="H93" s="13"/>
      <c r="I93" s="1" t="s">
        <v>0</v>
      </c>
    </row>
  </sheetData>
  <mergeCells count="8">
    <mergeCell ref="G2:H2"/>
    <mergeCell ref="E2:F2"/>
    <mergeCell ref="C2:D2"/>
    <mergeCell ref="A2:B2"/>
    <mergeCell ref="A3:B3"/>
    <mergeCell ref="G76:H76"/>
    <mergeCell ref="E76:F76"/>
    <mergeCell ref="C76:D76"/>
  </mergeCell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B16" sqref="B16"/>
    </sheetView>
  </sheetViews>
  <sheetFormatPr defaultRowHeight="12.3" x14ac:dyDescent="0.4"/>
  <cols>
    <col min="1" max="1" width="38.27734375" customWidth="1"/>
    <col min="2" max="2" width="18.83203125" customWidth="1"/>
    <col min="3" max="5" width="22.27734375" customWidth="1"/>
  </cols>
  <sheetData>
    <row r="1" spans="1:4" ht="35.4" x14ac:dyDescent="0.6">
      <c r="A1" s="9" t="s">
        <v>11</v>
      </c>
      <c r="B1" s="33"/>
      <c r="C1" s="33"/>
      <c r="D1" s="10" t="s">
        <v>0</v>
      </c>
    </row>
    <row r="2" spans="1:4" ht="35.4" x14ac:dyDescent="0.6">
      <c r="A2" s="9" t="s">
        <v>11</v>
      </c>
      <c r="B2" s="18" t="s">
        <v>2</v>
      </c>
      <c r="C2" s="18" t="s">
        <v>3</v>
      </c>
      <c r="D2" s="18" t="s">
        <v>4</v>
      </c>
    </row>
    <row r="3" spans="1:4" x14ac:dyDescent="0.4">
      <c r="A3" s="6"/>
      <c r="B3" s="13"/>
      <c r="C3" s="13"/>
      <c r="D3" s="6"/>
    </row>
    <row r="4" spans="1:4" x14ac:dyDescent="0.4">
      <c r="A4" s="7" t="s">
        <v>66</v>
      </c>
      <c r="B4" s="1">
        <f>('Low 25ZS'!I79)</f>
        <v>1000000</v>
      </c>
      <c r="C4" s="1">
        <f>('Mid 40ZS'!I79)</f>
        <v>1990000</v>
      </c>
      <c r="D4" s="1">
        <f>('High 60ZS'!I79)</f>
        <v>2960000</v>
      </c>
    </row>
    <row r="5" spans="1:4" x14ac:dyDescent="0.4">
      <c r="A5" s="7" t="s">
        <v>54</v>
      </c>
      <c r="B5" s="1">
        <f>('Low 25ZS'!I80)</f>
        <v>370000</v>
      </c>
      <c r="C5" s="1">
        <f>('Mid 40ZS'!I80)</f>
        <v>1130000</v>
      </c>
      <c r="D5" s="1">
        <f>('High 60ZS'!I80)</f>
        <v>1990000</v>
      </c>
    </row>
    <row r="6" spans="1:4" x14ac:dyDescent="0.4">
      <c r="A6" s="7" t="s">
        <v>62</v>
      </c>
      <c r="B6" s="1">
        <f>('Low 25ZS'!I81)</f>
        <v>118500</v>
      </c>
      <c r="C6" s="1">
        <f>('Mid 40ZS'!I81)</f>
        <v>214000</v>
      </c>
      <c r="D6" s="1">
        <f>('High 60ZS'!I81)</f>
        <v>317000</v>
      </c>
    </row>
    <row r="7" spans="1:4" x14ac:dyDescent="0.4">
      <c r="A7" s="7" t="s">
        <v>76</v>
      </c>
      <c r="B7" s="1">
        <f>('Low 25ZS'!I82)</f>
        <v>281250</v>
      </c>
      <c r="C7" s="1">
        <f>('Mid 40ZS'!I82)</f>
        <v>450000</v>
      </c>
      <c r="D7" s="1">
        <f>('High 60ZS'!I82)</f>
        <v>1530000</v>
      </c>
    </row>
    <row r="8" spans="1:4" x14ac:dyDescent="0.4">
      <c r="A8" s="7" t="s">
        <v>20</v>
      </c>
      <c r="B8" s="1">
        <f>('Low 25ZS'!I83)</f>
        <v>330000</v>
      </c>
      <c r="C8" s="1">
        <f>('Mid 40ZS'!I83)</f>
        <v>1350000</v>
      </c>
      <c r="D8" s="1">
        <f>('High 60ZS'!I83)</f>
        <v>2272500</v>
      </c>
    </row>
    <row r="9" spans="1:4" x14ac:dyDescent="0.4">
      <c r="A9" s="7" t="s">
        <v>70</v>
      </c>
      <c r="B9" s="1">
        <f>('Low 25ZS'!I84)</f>
        <v>1032500</v>
      </c>
      <c r="C9" s="1">
        <f>('Mid 40ZS'!I84)</f>
        <v>2182500</v>
      </c>
      <c r="D9" s="1">
        <f>('High 60ZS'!I84)</f>
        <v>3270000</v>
      </c>
    </row>
    <row r="10" spans="1:4" x14ac:dyDescent="0.4">
      <c r="A10" s="7" t="s">
        <v>30</v>
      </c>
      <c r="B10" s="1">
        <f>('Low 25ZS'!I85)</f>
        <v>200000</v>
      </c>
      <c r="C10" s="1">
        <f>('Mid 40ZS'!I85)</f>
        <v>440000</v>
      </c>
      <c r="D10" s="1">
        <f>('High 60ZS'!I85)</f>
        <v>660000</v>
      </c>
    </row>
    <row r="11" spans="1:4" x14ac:dyDescent="0.4">
      <c r="A11" s="7" t="s">
        <v>36</v>
      </c>
      <c r="B11" s="1">
        <f>('Low 25ZS'!I86)</f>
        <v>1640000</v>
      </c>
      <c r="C11" s="1">
        <f>('Mid 40ZS'!I86)</f>
        <v>2840000</v>
      </c>
      <c r="D11" s="1">
        <f>('High 60ZS'!I86)</f>
        <v>4350000</v>
      </c>
    </row>
    <row r="12" spans="1:4" x14ac:dyDescent="0.4">
      <c r="A12" s="7" t="s">
        <v>48</v>
      </c>
      <c r="B12" s="1">
        <f>('Low 25ZS'!I87)</f>
        <v>187500</v>
      </c>
      <c r="C12" s="1">
        <f>('Mid 40ZS'!I87)</f>
        <v>300000</v>
      </c>
      <c r="D12" s="1">
        <f>('High 60ZS'!I87)</f>
        <v>570000</v>
      </c>
    </row>
    <row r="13" spans="1:4" x14ac:dyDescent="0.4">
      <c r="A13" s="7" t="s">
        <v>50</v>
      </c>
      <c r="B13" s="1">
        <f>('Low 25ZS'!I88)</f>
        <v>133567.75</v>
      </c>
      <c r="C13" s="1">
        <f>('Mid 40ZS'!I88)</f>
        <v>205867.2</v>
      </c>
      <c r="D13" s="1">
        <f>('High 60ZS'!I88)</f>
        <v>405094.2</v>
      </c>
    </row>
    <row r="14" spans="1:4" x14ac:dyDescent="0.4">
      <c r="A14" s="7" t="s">
        <v>12</v>
      </c>
      <c r="B14" s="1">
        <f>('Low 25ZS'!I89)</f>
        <v>262237.5</v>
      </c>
      <c r="C14" s="1">
        <f>('Mid 40ZS'!I89)</f>
        <v>551768.26</v>
      </c>
      <c r="D14" s="1">
        <f>('High 60ZS'!I89)</f>
        <v>906175</v>
      </c>
    </row>
    <row r="15" spans="1:4" x14ac:dyDescent="0.4">
      <c r="A15" s="2" t="s">
        <v>65</v>
      </c>
      <c r="B15" s="1">
        <f>('Low 25ZS'!I90)</f>
        <v>5555555.25</v>
      </c>
      <c r="C15" s="1">
        <f>('Mid 40ZS'!I90)</f>
        <v>11654135.459999999</v>
      </c>
      <c r="D15" s="1">
        <f>('High 60ZS'!I90)</f>
        <v>19230769.199999999</v>
      </c>
    </row>
    <row r="16" spans="1:4" x14ac:dyDescent="0.4">
      <c r="A16" s="7" t="s">
        <v>49</v>
      </c>
      <c r="B16" s="1">
        <f>('Low 25ZS'!I91)</f>
        <v>1944444.3374999999</v>
      </c>
      <c r="C16" s="1">
        <f>('Mid 40ZS'!I91)</f>
        <v>3845864.7017999999</v>
      </c>
      <c r="D16" s="1">
        <f>('High 60ZS'!I91)</f>
        <v>5769230.7599999998</v>
      </c>
    </row>
    <row r="17" spans="1:4" x14ac:dyDescent="0.4">
      <c r="A17" s="7" t="s">
        <v>21</v>
      </c>
      <c r="B17" s="1">
        <f>('Low 25ZS'!I92)</f>
        <v>7499999.5875000004</v>
      </c>
      <c r="C17" s="1">
        <f>('Mid 40ZS'!I92)</f>
        <v>15500000.161799999</v>
      </c>
      <c r="D17" s="1">
        <f>('High 60ZS'!I92)</f>
        <v>24999999.960000001</v>
      </c>
    </row>
  </sheetData>
  <mergeCells count="2">
    <mergeCell ref="C1"/>
    <mergeCell ref="B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Low 25ZS</vt:lpstr>
      <vt:lpstr>Mid 40ZS</vt:lpstr>
      <vt:lpstr>High 60ZS</vt:lpstr>
      <vt:lpstr>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FRANK_P52</dc:creator>
  <cp:lastModifiedBy>FRANK_P52</cp:lastModifiedBy>
  <dcterms:created xsi:type="dcterms:W3CDTF">2021-11-09T18:58:52Z</dcterms:created>
  <dcterms:modified xsi:type="dcterms:W3CDTF">2021-11-09T19:01:49Z</dcterms:modified>
</cp:coreProperties>
</file>